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96" yWindow="48" windowWidth="14640" windowHeight="9528" activeTab="1"/>
  </bookViews>
  <sheets>
    <sheet name="General Overview" sheetId="2" r:id="rId1"/>
    <sheet name="Checklist" sheetId="1" r:id="rId2"/>
    <sheet name="Main Findings" sheetId="3" r:id="rId3"/>
  </sheets>
  <definedNames>
    <definedName name="_xlnm.Print_Area" localSheetId="1">Checklist!$A:$F</definedName>
    <definedName name="_xlnm.Print_Area" localSheetId="0">'General Overview'!$A$1:$K$101</definedName>
    <definedName name="_xlnm.Print_Area" localSheetId="2">'Main Findings'!$A$1:$P$16</definedName>
  </definedNames>
  <calcPr calcId="145621"/>
</workbook>
</file>

<file path=xl/calcChain.xml><?xml version="1.0" encoding="utf-8"?>
<calcChain xmlns="http://schemas.openxmlformats.org/spreadsheetml/2006/main">
  <c r="E55" i="1" l="1"/>
  <c r="E48" i="1"/>
  <c r="E38" i="1"/>
  <c r="E32" i="1"/>
  <c r="E18" i="1"/>
  <c r="E11" i="1"/>
  <c r="N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54" i="1" l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0" i="1"/>
  <c r="J40" i="1"/>
  <c r="I40" i="1"/>
  <c r="H40" i="1"/>
  <c r="G40" i="1"/>
  <c r="J55" i="1" l="1"/>
  <c r="K55" i="1"/>
  <c r="G48" i="1"/>
  <c r="G55" i="1"/>
  <c r="M55" i="1" s="1"/>
  <c r="I11" i="3" s="1"/>
  <c r="H55" i="1"/>
  <c r="I55" i="1"/>
  <c r="I48" i="1"/>
  <c r="K48" i="1"/>
  <c r="H48" i="1"/>
  <c r="J4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L55" i="1" l="1"/>
  <c r="M48" i="1"/>
  <c r="I9" i="3" s="1"/>
  <c r="L48" i="1"/>
  <c r="G38" i="1"/>
  <c r="M38" i="1" s="1"/>
  <c r="J38" i="1"/>
  <c r="I38" i="1"/>
  <c r="J32" i="1"/>
  <c r="G32" i="1"/>
  <c r="M32" i="1" s="1"/>
  <c r="I5" i="3" s="1"/>
  <c r="K38" i="1"/>
  <c r="G18" i="1"/>
  <c r="M18" i="1" s="1"/>
  <c r="I3" i="3" s="1"/>
  <c r="K32" i="1"/>
  <c r="H38" i="1"/>
  <c r="J18" i="1"/>
  <c r="H32" i="1"/>
  <c r="I32" i="1"/>
  <c r="H18" i="1"/>
  <c r="I18" i="1"/>
  <c r="K18" i="1"/>
  <c r="N55" i="1" l="1"/>
  <c r="G11" i="3"/>
  <c r="G9" i="3"/>
  <c r="L38" i="1"/>
  <c r="N38" i="1" s="1"/>
  <c r="I7" i="3"/>
  <c r="L32" i="1"/>
  <c r="N32" i="1" s="1"/>
  <c r="L18" i="1"/>
  <c r="N18" i="1" s="1"/>
  <c r="K10" i="1"/>
  <c r="J10" i="1"/>
  <c r="I10" i="1"/>
  <c r="H10" i="1"/>
  <c r="G10" i="1"/>
  <c r="G7" i="3" l="1"/>
  <c r="G3" i="3"/>
  <c r="G5" i="3"/>
  <c r="K9" i="1"/>
  <c r="K11" i="1" s="1"/>
  <c r="I9" i="1"/>
  <c r="I11" i="1" s="1"/>
  <c r="G9" i="1"/>
  <c r="G11" i="1" s="1"/>
  <c r="M11" i="1" s="1"/>
  <c r="M57" i="1" s="1"/>
  <c r="E15" i="3" s="1"/>
  <c r="I1" i="3" l="1"/>
  <c r="H9" i="1"/>
  <c r="H11" i="1" s="1"/>
  <c r="J9" i="1"/>
  <c r="J11" i="1" s="1"/>
  <c r="L11" i="1" l="1"/>
  <c r="L57" i="1" l="1"/>
  <c r="C15" i="3" s="1"/>
  <c r="N11" i="1"/>
  <c r="G1" i="3"/>
  <c r="E12" i="2"/>
  <c r="C12" i="2" l="1"/>
  <c r="M2" i="2" s="1"/>
  <c r="N5" i="2" l="1"/>
  <c r="N2" i="2"/>
  <c r="N4" i="2"/>
  <c r="N3" i="2"/>
  <c r="F12" i="2" l="1"/>
</calcChain>
</file>

<file path=xl/sharedStrings.xml><?xml version="1.0" encoding="utf-8"?>
<sst xmlns="http://schemas.openxmlformats.org/spreadsheetml/2006/main" count="143" uniqueCount="91">
  <si>
    <t>Project Information</t>
  </si>
  <si>
    <t>Circulation Sheet</t>
  </si>
  <si>
    <t>Step</t>
  </si>
  <si>
    <t>Name and Surname</t>
  </si>
  <si>
    <t>Signature</t>
  </si>
  <si>
    <t>Head of JTS
(to endorse)</t>
  </si>
  <si>
    <t>Contract number:</t>
  </si>
  <si>
    <t>Project duration:</t>
  </si>
  <si>
    <t>Contract title:</t>
  </si>
  <si>
    <t xml:space="preserve">Project monitoring visits 
(date, venue and month of implementation):
</t>
  </si>
  <si>
    <t xml:space="preserve">MONITORING VISIT REPORT </t>
  </si>
  <si>
    <t>6 Sustainability</t>
  </si>
  <si>
    <t>Not applicable</t>
  </si>
  <si>
    <t>Overview of the monitoring visit</t>
  </si>
  <si>
    <t>Improvement needed</t>
  </si>
  <si>
    <t>Very good</t>
  </si>
  <si>
    <t xml:space="preserve">Total: </t>
  </si>
  <si>
    <t>/</t>
  </si>
  <si>
    <t xml:space="preserve">Project visit total score: </t>
  </si>
  <si>
    <t xml:space="preserve">Submission
 Date </t>
  </si>
  <si>
    <t>Specific question to be addressed</t>
  </si>
  <si>
    <t>Comments</t>
  </si>
  <si>
    <t>Overall performance</t>
  </si>
  <si>
    <t>Satisfactory</t>
  </si>
  <si>
    <t>Serious deficiencies</t>
  </si>
  <si>
    <t xml:space="preserve">Are activities being implemented within the budget envisaged? </t>
  </si>
  <si>
    <t>Were all partners adequately involved in the realization of the action?</t>
  </si>
  <si>
    <t>Where applicable, were cross-border partners adequately involved/consulted in the realization of the action?</t>
  </si>
  <si>
    <t>If there have been changes in the timetable of activities or action plan, do the changes seem reasonable?</t>
  </si>
  <si>
    <t>How well these changes have been managed?</t>
  </si>
  <si>
    <t>Is it likely that all activities will be completed by the end of the period of implementation?</t>
  </si>
  <si>
    <t>Are the outputs of the project delivered as planned (quantity/quality)?</t>
  </si>
  <si>
    <t xml:space="preserve"> 1. RELEVANCE</t>
  </si>
  <si>
    <t xml:space="preserve"> 2. DESIGN</t>
  </si>
  <si>
    <t>Is the level of project relevance according to other elements still significant?</t>
  </si>
  <si>
    <t>3. EFFICIENCY</t>
  </si>
  <si>
    <t>3.10</t>
  </si>
  <si>
    <t>4. EFFECTIVENESS</t>
  </si>
  <si>
    <t>Question number</t>
  </si>
  <si>
    <t>Recommendations</t>
  </si>
  <si>
    <t>Is the project well designed, with activities' complexity, duration and timing well defined, balanced and commensurate to beneficiaries' capacity?</t>
  </si>
  <si>
    <t>Improvements needed</t>
  </si>
  <si>
    <t>Does it appear likely that the attainment of the project purpose will have an impact on the overall goal of the action?</t>
  </si>
  <si>
    <t>Will the project contribute to the Programme indicators?</t>
  </si>
  <si>
    <t>1. Relevance</t>
  </si>
  <si>
    <t>2. Design</t>
  </si>
  <si>
    <t>3. Efficiency</t>
  </si>
  <si>
    <t>4 Effectiveness</t>
  </si>
  <si>
    <t xml:space="preserve"> 6. SUSTAINABILITY </t>
  </si>
  <si>
    <t>Formula to calculate Project Quality</t>
  </si>
  <si>
    <t>&gt;75% = High Quality</t>
  </si>
  <si>
    <t>&gt;50% and &gt;=25% = Low Quality</t>
  </si>
  <si>
    <t>&lt;=50% and &gt;=75% = Medium Quality</t>
  </si>
  <si>
    <t>Grant Beneficiary:</t>
  </si>
  <si>
    <t>ASSESSMENT</t>
  </si>
  <si>
    <t>PROPOSAL OF A MONITORING TEMPLATE</t>
  </si>
  <si>
    <t>Progress or interim report(s) 
received (date):</t>
  </si>
  <si>
    <t/>
  </si>
  <si>
    <t>JTS TM in charge</t>
  </si>
  <si>
    <t>Contracting Authorities TMs
(for information)</t>
  </si>
  <si>
    <t>Programme Managers at OSs
(for information)</t>
  </si>
  <si>
    <t xml:space="preserve">Are the objectives of the intervention still responding to target groups’ needs/priorities as at the moment of submitting the project? </t>
  </si>
  <si>
    <t>Is the project logic well defined and reflected in a good logframe, with SMART indicators, and adequate targets?</t>
  </si>
  <si>
    <t>Are OVIs realistic and likely to be achieved and are measurable?</t>
  </si>
  <si>
    <t>Has the project appropriate support by the local/regional stakeholders (local field situation)?</t>
  </si>
  <si>
    <t>Are the risk analysis/ preconditions/ assumptions of the project comprehensive and relevant?</t>
  </si>
  <si>
    <t>Do the beneficiaries have a logical, consistent, regular and reliable system for monitoring project activities and outputs?</t>
  </si>
  <si>
    <t>Is the project management making active use of the logframe and/or of other project management tools?</t>
  </si>
  <si>
    <t>Have the outputs been made available to the target group?</t>
  </si>
  <si>
    <t>Are the outcomes of the project being achieved as expected?</t>
  </si>
  <si>
    <t xml:space="preserve">How are target groups assessing the quality and usefulness of the outcomes? </t>
  </si>
  <si>
    <t>As presently implemented, what is the likelihood that the project purpose will be achieved?</t>
  </si>
  <si>
    <t>Is the progress on achievement of project indicators satisfactory up to date?</t>
  </si>
  <si>
    <t>5. IMPACT &amp; CROSS-BORDER EFFECT</t>
  </si>
  <si>
    <t>To what extent does/will the operation have any indirect (positive/negative) impact?</t>
  </si>
  <si>
    <t>Has the action a positive impact on the programme (e.g. any improvement at thematic sector level or local/regional CB area)?</t>
  </si>
  <si>
    <t>Is the CBC programme recognized by beneficiaries as a tool for improvement of cooperation?</t>
  </si>
  <si>
    <t>Is the CBC programme recognized by the beneficiaries as a tool for improvement in a thematic sector (in line with Programme measures)?</t>
  </si>
  <si>
    <t>How sustainable will be the transfer of project ownership (taking into account any hand-over strategy, the standing of the end recipient(-s) of project benefits/results, the experience within the project/related to project-content, staffing and other factors to be identified on a case by case basis)?</t>
  </si>
  <si>
    <t xml:space="preserve">Will benefits/results of the project continue to be generated/used after its completion? </t>
  </si>
  <si>
    <t>By whom, how and to what extent will further financing of benefits/results be ensured?</t>
  </si>
  <si>
    <t>5 Impact &amp; Cross-border Effect</t>
  </si>
  <si>
    <t xml:space="preserve">Project partners, incl. CBC 
partners: </t>
  </si>
  <si>
    <t xml:space="preserve">Project start date: </t>
  </si>
  <si>
    <t>Project's performance level:</t>
  </si>
  <si>
    <t>Have the staff involved in the project sufficient capacity (both in terms of quantity and quality) to manage the project?</t>
  </si>
  <si>
    <t>Are there other additional elements fostering sustainability (e.g. policy aspects, institutional capacity, social inclusion, environmental considerations, etc.)?</t>
  </si>
  <si>
    <t>Are the activities being implemented in line with the 
description of the action, including the timetable of 
activities/action plan?</t>
  </si>
  <si>
    <t>Where applicable, is the cross-border cooperation 
between the beneficiaries and their partners likely to 
continue after the end of the project implementation?</t>
  </si>
  <si>
    <t>Is the project planned as: 
(a) a genuine joint project, 
(b) a mirror - same group of activities on each side of the border, or 
(c) a formalistic partnership - different types of activities with minor CB effect?</t>
  </si>
  <si>
    <t>Are most of the activities jointly carried out with impact on both sides of the border?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</si>
</sst>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;[Red]\-&quot;€&quot;#,##0"/>
  </numFmts>
  <fonts count="37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"/>
      <family val="2"/>
    </font>
    <font>
      <b/>
      <sz val="10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8"/>
      <color indexed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6" tint="0.59999389629810485"/>
      <name val="Arial"/>
      <family val="2"/>
    </font>
    <font>
      <b/>
      <sz val="12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i/>
      <sz val="10"/>
      <name val="Arial"/>
      <family val="2"/>
    </font>
    <font>
      <b/>
      <i/>
      <sz val="10"/>
      <color rgb="FF0070C0"/>
      <name val="Arial"/>
      <family val="2"/>
    </font>
    <font>
      <b/>
      <sz val="10"/>
      <name val="Arial Narrow"/>
      <family val="2"/>
    </font>
    <font>
      <b/>
      <i/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7" fillId="0" borderId="0" xfId="0" applyFont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22" fillId="0" borderId="0" xfId="0" applyFont="1"/>
    <xf numFmtId="1" fontId="0" fillId="0" borderId="0" xfId="0" applyNumberFormat="1"/>
    <xf numFmtId="1" fontId="0" fillId="0" borderId="0" xfId="0" applyNumberFormat="1" applyAlignment="1">
      <alignment horizontal="left"/>
    </xf>
    <xf numFmtId="1" fontId="9" fillId="2" borderId="10" xfId="0" applyNumberFormat="1" applyFont="1" applyFill="1" applyBorder="1" applyAlignment="1">
      <alignment vertical="center"/>
    </xf>
    <xf numFmtId="1" fontId="9" fillId="2" borderId="11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 applyAlignment="1" applyProtection="1">
      <alignment vertical="top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" fontId="9" fillId="2" borderId="14" xfId="0" applyNumberFormat="1" applyFont="1" applyFill="1" applyBorder="1" applyAlignment="1">
      <alignment vertical="center"/>
    </xf>
    <xf numFmtId="0" fontId="18" fillId="7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left"/>
    </xf>
    <xf numFmtId="0" fontId="18" fillId="7" borderId="0" xfId="0" applyFont="1" applyFill="1" applyAlignment="1"/>
    <xf numFmtId="1" fontId="25" fillId="2" borderId="16" xfId="0" applyNumberFormat="1" applyFont="1" applyFill="1" applyBorder="1" applyAlignment="1">
      <alignment vertical="center"/>
    </xf>
    <xf numFmtId="1" fontId="25" fillId="2" borderId="10" xfId="0" applyNumberFormat="1" applyFont="1" applyFill="1" applyBorder="1" applyAlignment="1">
      <alignment vertical="center"/>
    </xf>
    <xf numFmtId="1" fontId="25" fillId="2" borderId="11" xfId="0" applyNumberFormat="1" applyFont="1" applyFill="1" applyBorder="1" applyAlignment="1">
      <alignment horizontal="left" vertical="center"/>
    </xf>
    <xf numFmtId="1" fontId="25" fillId="2" borderId="14" xfId="0" applyNumberFormat="1" applyFont="1" applyFill="1" applyBorder="1" applyAlignment="1">
      <alignment vertical="center"/>
    </xf>
    <xf numFmtId="0" fontId="27" fillId="0" borderId="0" xfId="0" applyFont="1"/>
    <xf numFmtId="0" fontId="27" fillId="8" borderId="0" xfId="0" applyFont="1" applyFill="1"/>
    <xf numFmtId="0" fontId="28" fillId="8" borderId="0" xfId="0" applyFont="1" applyFill="1" applyBorder="1" applyAlignment="1" applyProtection="1">
      <alignment horizontal="center" vertical="top" wrapText="1"/>
    </xf>
    <xf numFmtId="0" fontId="29" fillId="0" borderId="0" xfId="0" applyFont="1"/>
    <xf numFmtId="0" fontId="27" fillId="9" borderId="0" xfId="0" applyFont="1" applyFill="1"/>
    <xf numFmtId="0" fontId="19" fillId="5" borderId="0" xfId="0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10" borderId="0" xfId="0" applyFill="1" applyBorder="1"/>
    <xf numFmtId="0" fontId="27" fillId="10" borderId="0" xfId="0" applyFont="1" applyFill="1"/>
    <xf numFmtId="0" fontId="0" fillId="10" borderId="0" xfId="0" applyFill="1"/>
    <xf numFmtId="0" fontId="2" fillId="10" borderId="1" xfId="0" applyFont="1" applyFill="1" applyBorder="1" applyAlignment="1" applyProtection="1">
      <alignment vertical="top" wrapText="1"/>
      <protection locked="0"/>
    </xf>
    <xf numFmtId="1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0" xfId="0" applyFont="1" applyFill="1" applyAlignment="1">
      <alignment wrapText="1"/>
    </xf>
    <xf numFmtId="0" fontId="5" fillId="10" borderId="1" xfId="0" applyFont="1" applyFill="1" applyBorder="1" applyAlignment="1" applyProtection="1">
      <alignment vertical="top" wrapText="1"/>
      <protection locked="0"/>
    </xf>
    <xf numFmtId="0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Alignment="1">
      <alignment horizontal="justify" vertical="center" wrapText="1"/>
    </xf>
    <xf numFmtId="1" fontId="2" fillId="10" borderId="1" xfId="0" applyNumberFormat="1" applyFont="1" applyFill="1" applyBorder="1" applyAlignment="1" applyProtection="1">
      <alignment vertical="top" wrapText="1"/>
      <protection locked="0"/>
    </xf>
    <xf numFmtId="0" fontId="2" fillId="10" borderId="0" xfId="0" applyFont="1" applyFill="1" applyBorder="1" applyAlignment="1" applyProtection="1">
      <alignment horizontal="left" vertical="center" wrapText="1"/>
    </xf>
    <xf numFmtId="0" fontId="2" fillId="10" borderId="0" xfId="0" applyFont="1" applyFill="1" applyBorder="1" applyAlignment="1" applyProtection="1">
      <alignment vertical="top" wrapText="1"/>
      <protection locked="0"/>
    </xf>
    <xf numFmtId="0" fontId="2" fillId="10" borderId="2" xfId="0" applyFont="1" applyFill="1" applyBorder="1" applyAlignment="1" applyProtection="1">
      <alignment vertical="top" wrapText="1"/>
      <protection locked="0"/>
    </xf>
    <xf numFmtId="1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0" borderId="0" xfId="0" applyFont="1" applyFill="1" applyBorder="1" applyAlignment="1" applyProtection="1">
      <alignment horizontal="center" vertical="top" wrapText="1"/>
    </xf>
    <xf numFmtId="0" fontId="19" fillId="10" borderId="17" xfId="0" applyFont="1" applyFill="1" applyBorder="1" applyAlignment="1" applyProtection="1">
      <alignment horizontal="center" vertical="top" wrapText="1"/>
    </xf>
    <xf numFmtId="0" fontId="19" fillId="10" borderId="18" xfId="0" applyFont="1" applyFill="1" applyBorder="1" applyAlignment="1" applyProtection="1">
      <alignment horizontal="center" vertical="top" wrapText="1"/>
    </xf>
    <xf numFmtId="49" fontId="19" fillId="10" borderId="18" xfId="0" applyNumberFormat="1" applyFont="1" applyFill="1" applyBorder="1" applyAlignment="1" applyProtection="1">
      <alignment horizontal="center" vertical="top" wrapText="1"/>
    </xf>
    <xf numFmtId="0" fontId="19" fillId="10" borderId="19" xfId="0" applyFont="1" applyFill="1" applyBorder="1" applyAlignment="1" applyProtection="1">
      <alignment horizontal="center" vertical="top" wrapText="1"/>
    </xf>
    <xf numFmtId="0" fontId="21" fillId="10" borderId="3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center" vertical="center" wrapText="1"/>
    </xf>
    <xf numFmtId="0" fontId="21" fillId="13" borderId="2" xfId="0" applyFont="1" applyFill="1" applyBorder="1" applyAlignment="1" applyProtection="1">
      <alignment horizontal="center" vertical="center" wrapText="1"/>
    </xf>
    <xf numFmtId="0" fontId="21" fillId="14" borderId="2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0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0" xfId="0" applyFont="1" applyFill="1" applyBorder="1" applyAlignment="1" applyProtection="1">
      <alignment vertical="top" wrapText="1"/>
      <protection locked="0"/>
    </xf>
    <xf numFmtId="0" fontId="17" fillId="10" borderId="0" xfId="0" applyFont="1" applyFill="1" applyBorder="1" applyAlignment="1" applyProtection="1">
      <alignment vertical="top" textRotation="180" wrapText="1"/>
    </xf>
    <xf numFmtId="0" fontId="15" fillId="10" borderId="6" xfId="0" applyFont="1" applyFill="1" applyBorder="1" applyAlignment="1" applyProtection="1">
      <alignment vertical="top" textRotation="180" wrapText="1"/>
    </xf>
    <xf numFmtId="0" fontId="1" fillId="10" borderId="6" xfId="0" applyFont="1" applyFill="1" applyBorder="1" applyAlignment="1" applyProtection="1">
      <alignment vertical="top" textRotation="180" wrapText="1"/>
    </xf>
    <xf numFmtId="0" fontId="7" fillId="0" borderId="0" xfId="0" applyFont="1" applyFill="1"/>
    <xf numFmtId="0" fontId="26" fillId="0" borderId="0" xfId="0" applyFont="1" applyFill="1"/>
    <xf numFmtId="1" fontId="9" fillId="0" borderId="12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0" fillId="10" borderId="0" xfId="0" applyFill="1" applyBorder="1" applyAlignment="1">
      <alignment vertical="center"/>
    </xf>
    <xf numFmtId="0" fontId="27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2" fillId="10" borderId="33" xfId="0" applyFont="1" applyFill="1" applyBorder="1" applyAlignment="1" applyProtection="1">
      <alignment horizontal="left" vertical="center" wrapText="1"/>
    </xf>
    <xf numFmtId="0" fontId="5" fillId="10" borderId="33" xfId="0" applyFont="1" applyFill="1" applyBorder="1" applyAlignment="1" applyProtection="1">
      <alignment vertical="top" wrapText="1"/>
      <protection locked="0"/>
    </xf>
    <xf numFmtId="0" fontId="1" fillId="10" borderId="7" xfId="0" applyFont="1" applyFill="1" applyBorder="1" applyAlignment="1" applyProtection="1">
      <alignment vertical="top" textRotation="180" wrapText="1"/>
    </xf>
    <xf numFmtId="0" fontId="6" fillId="10" borderId="33" xfId="0" applyFont="1" applyFill="1" applyBorder="1" applyAlignment="1" applyProtection="1">
      <alignment horizontal="center" vertical="center" wrapText="1"/>
    </xf>
    <xf numFmtId="0" fontId="34" fillId="10" borderId="0" xfId="0" applyFont="1" applyFill="1" applyBorder="1" applyAlignment="1" applyProtection="1">
      <alignment horizontal="right" vertical="center" wrapText="1"/>
      <protection locked="0"/>
    </xf>
    <xf numFmtId="0" fontId="34" fillId="10" borderId="37" xfId="0" applyFont="1" applyFill="1" applyBorder="1" applyAlignment="1" applyProtection="1">
      <alignment horizontal="right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center" textRotation="180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49" fontId="3" fillId="10" borderId="2" xfId="0" applyNumberFormat="1" applyFont="1" applyFill="1" applyBorder="1" applyAlignment="1" applyProtection="1">
      <alignment horizontal="center" vertical="center" wrapText="1"/>
    </xf>
    <xf numFmtId="0" fontId="1" fillId="10" borderId="32" xfId="0" applyFont="1" applyFill="1" applyBorder="1" applyAlignment="1" applyProtection="1">
      <alignment vertical="center" textRotation="180" wrapText="1"/>
    </xf>
    <xf numFmtId="0" fontId="15" fillId="10" borderId="14" xfId="0" applyFont="1" applyFill="1" applyBorder="1" applyAlignment="1" applyProtection="1">
      <alignment vertical="center" textRotation="180" wrapText="1"/>
    </xf>
    <xf numFmtId="0" fontId="3" fillId="10" borderId="3" xfId="0" applyFont="1" applyFill="1" applyBorder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1" fillId="10" borderId="35" xfId="0" applyFont="1" applyFill="1" applyBorder="1" applyAlignment="1" applyProtection="1">
      <alignment vertical="center" textRotation="180" wrapText="1"/>
    </xf>
    <xf numFmtId="0" fontId="1" fillId="10" borderId="37" xfId="0" applyFont="1" applyFill="1" applyBorder="1" applyAlignment="1" applyProtection="1">
      <alignment vertical="center" textRotation="180" wrapText="1"/>
    </xf>
    <xf numFmtId="0" fontId="17" fillId="10" borderId="16" xfId="0" applyFont="1" applyFill="1" applyBorder="1" applyAlignment="1" applyProtection="1">
      <alignment vertical="top" textRotation="180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15" fillId="10" borderId="32" xfId="0" applyFont="1" applyFill="1" applyBorder="1" applyAlignment="1" applyProtection="1">
      <alignment vertical="top" textRotation="180" wrapText="1"/>
    </xf>
    <xf numFmtId="0" fontId="15" fillId="10" borderId="16" xfId="0" applyFont="1" applyFill="1" applyBorder="1" applyAlignment="1" applyProtection="1">
      <alignment vertical="center" textRotation="180" wrapText="1"/>
    </xf>
    <xf numFmtId="0" fontId="15" fillId="10" borderId="35" xfId="0" applyFont="1" applyFill="1" applyBorder="1" applyAlignment="1" applyProtection="1">
      <alignment vertical="top" textRotation="180" wrapText="1"/>
    </xf>
    <xf numFmtId="1" fontId="33" fillId="10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left" vertical="center" wrapText="1"/>
    </xf>
    <xf numFmtId="0" fontId="6" fillId="10" borderId="37" xfId="0" applyFont="1" applyFill="1" applyBorder="1" applyAlignment="1" applyProtection="1">
      <alignment horizontal="center" vertical="center" wrapText="1"/>
    </xf>
    <xf numFmtId="1" fontId="33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vertical="top" wrapText="1"/>
      <protection locked="0"/>
    </xf>
    <xf numFmtId="0" fontId="2" fillId="10" borderId="13" xfId="0" applyFont="1" applyFill="1" applyBorder="1" applyAlignment="1" applyProtection="1">
      <alignment vertical="top" wrapText="1"/>
      <protection locked="0"/>
    </xf>
    <xf numFmtId="0" fontId="34" fillId="10" borderId="13" xfId="0" applyFont="1" applyFill="1" applyBorder="1" applyAlignment="1" applyProtection="1">
      <alignment horizontal="right" vertical="center" wrapText="1"/>
      <protection locked="0"/>
    </xf>
    <xf numFmtId="0" fontId="1" fillId="10" borderId="35" xfId="0" applyFont="1" applyFill="1" applyBorder="1" applyAlignment="1" applyProtection="1">
      <alignment vertical="top" textRotation="180" wrapText="1"/>
    </xf>
    <xf numFmtId="0" fontId="1" fillId="10" borderId="20" xfId="0" applyFont="1" applyFill="1" applyBorder="1" applyAlignment="1" applyProtection="1">
      <alignment vertical="top" textRotation="180" wrapText="1"/>
    </xf>
    <xf numFmtId="0" fontId="11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 applyProtection="1">
      <alignment vertical="center" wrapText="1"/>
    </xf>
    <xf numFmtId="0" fontId="3" fillId="10" borderId="1" xfId="0" applyFont="1" applyFill="1" applyBorder="1" applyAlignment="1" applyProtection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2" fontId="26" fillId="0" borderId="0" xfId="0" applyNumberFormat="1" applyFont="1" applyFill="1"/>
    <xf numFmtId="0" fontId="7" fillId="0" borderId="1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5" fillId="0" borderId="26" xfId="0" applyFont="1" applyFill="1" applyBorder="1" applyAlignment="1">
      <alignment vertical="center" wrapText="1"/>
    </xf>
    <xf numFmtId="0" fontId="35" fillId="0" borderId="28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0" fontId="20" fillId="10" borderId="29" xfId="0" applyFont="1" applyFill="1" applyBorder="1" applyAlignment="1" applyProtection="1">
      <alignment horizontal="left" vertical="top" wrapText="1"/>
    </xf>
    <xf numFmtId="0" fontId="20" fillId="10" borderId="4" xfId="0" applyFont="1" applyFill="1" applyBorder="1" applyAlignment="1" applyProtection="1">
      <alignment horizontal="left" vertical="top" wrapText="1"/>
    </xf>
    <xf numFmtId="0" fontId="20" fillId="10" borderId="5" xfId="0" applyFont="1" applyFill="1" applyBorder="1" applyAlignment="1" applyProtection="1">
      <alignment horizontal="left" vertical="top" wrapText="1"/>
    </xf>
    <xf numFmtId="0" fontId="1" fillId="10" borderId="6" xfId="0" applyFont="1" applyFill="1" applyBorder="1" applyAlignment="1" applyProtection="1">
      <alignment horizontal="center" vertical="top" textRotation="180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10" borderId="34" xfId="0" applyFont="1" applyFill="1" applyBorder="1" applyAlignment="1" applyProtection="1">
      <alignment horizontal="center" vertical="center" wrapText="1"/>
    </xf>
    <xf numFmtId="0" fontId="1" fillId="10" borderId="30" xfId="0" applyFont="1" applyFill="1" applyBorder="1" applyAlignment="1" applyProtection="1">
      <alignment horizontal="center" vertical="top" textRotation="180" wrapText="1"/>
    </xf>
    <xf numFmtId="0" fontId="1" fillId="10" borderId="31" xfId="0" applyFont="1" applyFill="1" applyBorder="1" applyAlignment="1" applyProtection="1">
      <alignment horizontal="center" vertical="top" textRotation="180" wrapText="1"/>
    </xf>
    <xf numFmtId="0" fontId="0" fillId="0" borderId="0" xfId="0" applyBorder="1" applyAlignment="1">
      <alignment vertical="top" textRotation="180" wrapText="1"/>
    </xf>
    <xf numFmtId="0" fontId="1" fillId="10" borderId="14" xfId="0" applyFont="1" applyFill="1" applyBorder="1" applyAlignment="1" applyProtection="1">
      <alignment horizontal="center" vertical="center" wrapText="1"/>
    </xf>
    <xf numFmtId="0" fontId="1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 applyProtection="1">
      <alignment horizontal="center" vertical="center" wrapText="1"/>
    </xf>
    <xf numFmtId="0" fontId="16" fillId="10" borderId="33" xfId="0" applyFont="1" applyFill="1" applyBorder="1" applyAlignment="1" applyProtection="1">
      <alignment horizontal="center" vertical="center" wrapText="1"/>
    </xf>
    <xf numFmtId="0" fontId="16" fillId="10" borderId="11" xfId="0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" fillId="10" borderId="4" xfId="0" applyFont="1" applyFill="1" applyBorder="1" applyAlignment="1" applyProtection="1">
      <alignment vertical="center" textRotation="180" wrapText="1"/>
    </xf>
    <xf numFmtId="0" fontId="1" fillId="10" borderId="1" xfId="0" applyFont="1" applyFill="1" applyBorder="1" applyAlignment="1" applyProtection="1">
      <alignment vertical="center" textRotation="180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10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25" fillId="2" borderId="14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left" vertical="top" wrapText="1"/>
    </xf>
    <xf numFmtId="0" fontId="30" fillId="0" borderId="7" xfId="0" applyFont="1" applyBorder="1" applyAlignment="1"/>
    <xf numFmtId="0" fontId="30" fillId="0" borderId="0" xfId="0" applyFont="1" applyBorder="1" applyAlignment="1">
      <alignment horizontal="center" wrapText="1"/>
    </xf>
    <xf numFmtId="0" fontId="25" fillId="0" borderId="0" xfId="0" applyFont="1" applyFill="1" applyBorder="1" applyAlignment="1">
      <alignment vertical="center"/>
    </xf>
    <xf numFmtId="0" fontId="31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 applyAlignment="1">
      <alignment vertical="center"/>
    </xf>
    <xf numFmtId="0" fontId="7" fillId="0" borderId="7" xfId="0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/>
    <xf numFmtId="0" fontId="9" fillId="2" borderId="14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top" wrapText="1"/>
    </xf>
  </cellXfs>
  <cellStyles count="1">
    <cellStyle name="Normal" xfId="0" builtinId="0"/>
  </cellStyles>
  <dxfs count="3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21</xdr:row>
      <xdr:rowOff>13607</xdr:rowOff>
    </xdr:from>
    <xdr:to>
      <xdr:col>11</xdr:col>
      <xdr:colOff>6803</xdr:colOff>
      <xdr:row>74</xdr:row>
      <xdr:rowOff>20411</xdr:rowOff>
    </xdr:to>
    <xdr:sp macro="" textlink="">
      <xdr:nvSpPr>
        <xdr:cNvPr id="2" name="TextBox 1"/>
        <xdr:cNvSpPr txBox="1"/>
      </xdr:nvSpPr>
      <xdr:spPr>
        <a:xfrm>
          <a:off x="6803" y="5048250"/>
          <a:ext cx="5810250" cy="928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it-IT" sz="1100"/>
        </a:p>
        <a:p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</xdr:row>
      <xdr:rowOff>9525</xdr:rowOff>
    </xdr:from>
    <xdr:ext cx="8277224" cy="647699"/>
    <xdr:sp macro="" textlink="">
      <xdr:nvSpPr>
        <xdr:cNvPr id="5" name="TextBox 4"/>
        <xdr:cNvSpPr txBox="1"/>
      </xdr:nvSpPr>
      <xdr:spPr>
        <a:xfrm>
          <a:off x="1" y="1190625"/>
          <a:ext cx="8277224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0</xdr:row>
      <xdr:rowOff>209549</xdr:rowOff>
    </xdr:from>
    <xdr:ext cx="8258175" cy="714375"/>
    <xdr:sp macro="" textlink="">
      <xdr:nvSpPr>
        <xdr:cNvPr id="6" name="TextBox 5"/>
        <xdr:cNvSpPr txBox="1"/>
      </xdr:nvSpPr>
      <xdr:spPr>
        <a:xfrm>
          <a:off x="0" y="209549"/>
          <a:ext cx="825817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1</xdr:colOff>
      <xdr:row>4</xdr:row>
      <xdr:rowOff>219074</xdr:rowOff>
    </xdr:from>
    <xdr:ext cx="8248650" cy="723901"/>
    <xdr:sp macro="" textlink="">
      <xdr:nvSpPr>
        <xdr:cNvPr id="7" name="TextBox 6"/>
        <xdr:cNvSpPr txBox="1"/>
      </xdr:nvSpPr>
      <xdr:spPr>
        <a:xfrm>
          <a:off x="1" y="2085974"/>
          <a:ext cx="8248650" cy="723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8258175" cy="685800"/>
    <xdr:sp macro="" textlink="">
      <xdr:nvSpPr>
        <xdr:cNvPr id="8" name="TextBox 7"/>
        <xdr:cNvSpPr txBox="1"/>
      </xdr:nvSpPr>
      <xdr:spPr>
        <a:xfrm>
          <a:off x="0" y="3028950"/>
          <a:ext cx="825817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8277224" cy="571500"/>
    <xdr:sp macro="" textlink="">
      <xdr:nvSpPr>
        <xdr:cNvPr id="9" name="TextBox 8"/>
        <xdr:cNvSpPr txBox="1"/>
      </xdr:nvSpPr>
      <xdr:spPr>
        <a:xfrm>
          <a:off x="0" y="3924300"/>
          <a:ext cx="8277224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/>
            <a:t>Key points/ findings: </a:t>
          </a:r>
        </a:p>
        <a:p>
          <a:endParaRPr lang="hr-HR" sz="1100"/>
        </a:p>
      </xdr:txBody>
    </xdr:sp>
    <xdr:clientData/>
  </xdr:oneCellAnchor>
  <xdr:oneCellAnchor>
    <xdr:from>
      <xdr:col>0</xdr:col>
      <xdr:colOff>0</xdr:colOff>
      <xdr:row>10</xdr:row>
      <xdr:rowOff>171449</xdr:rowOff>
    </xdr:from>
    <xdr:ext cx="8277224" cy="676275"/>
    <xdr:sp macro="" textlink="">
      <xdr:nvSpPr>
        <xdr:cNvPr id="10" name="TextBox 9"/>
        <xdr:cNvSpPr txBox="1"/>
      </xdr:nvSpPr>
      <xdr:spPr>
        <a:xfrm>
          <a:off x="0" y="4686299"/>
          <a:ext cx="8277224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Key points/ findings: </a:t>
          </a:r>
        </a:p>
        <a:p>
          <a:endParaRPr lang="hr-HR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A2" sqref="A2:K2"/>
    </sheetView>
  </sheetViews>
  <sheetFormatPr defaultColWidth="9.109375" defaultRowHeight="13.8" x14ac:dyDescent="0.3"/>
  <cols>
    <col min="1" max="1" width="10.33203125" style="62" customWidth="1"/>
    <col min="2" max="2" width="13.6640625" style="62" customWidth="1"/>
    <col min="3" max="3" width="4.33203125" style="62" customWidth="1"/>
    <col min="4" max="4" width="1.44140625" style="62" customWidth="1"/>
    <col min="5" max="5" width="4.109375" style="62" customWidth="1"/>
    <col min="6" max="7" width="9.109375" style="62"/>
    <col min="8" max="8" width="8.109375" style="62" customWidth="1"/>
    <col min="9" max="9" width="12.33203125" style="62" customWidth="1"/>
    <col min="10" max="10" width="9.109375" style="62"/>
    <col min="11" max="11" width="5.33203125" style="62" customWidth="1"/>
    <col min="12" max="12" width="9.33203125" style="62" customWidth="1"/>
    <col min="13" max="13" width="10.109375" style="63" customWidth="1"/>
    <col min="14" max="14" width="6.88671875" style="63" customWidth="1"/>
    <col min="15" max="16384" width="9.109375" style="62"/>
  </cols>
  <sheetData>
    <row r="1" spans="1:15" ht="15" customHeight="1" x14ac:dyDescent="0.3">
      <c r="A1" s="154" t="s">
        <v>55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M1" s="62" t="s">
        <v>49</v>
      </c>
      <c r="N1" s="62"/>
    </row>
    <row r="2" spans="1:15" ht="15.75" customHeight="1" x14ac:dyDescent="0.3">
      <c r="A2" s="158" t="s">
        <v>10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M2" s="126">
        <f>(C12/E12)*100</f>
        <v>67.857142857142861</v>
      </c>
      <c r="N2" s="63">
        <f>IF(M2&gt;75, 1,)</f>
        <v>0</v>
      </c>
      <c r="O2" s="62" t="s">
        <v>50</v>
      </c>
    </row>
    <row r="3" spans="1:15" ht="15.6" x14ac:dyDescent="0.3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N3" s="63">
        <f>IF(M2&gt;=50, 1,)</f>
        <v>1</v>
      </c>
      <c r="O3" s="62" t="s">
        <v>52</v>
      </c>
    </row>
    <row r="4" spans="1:15" ht="15" customHeight="1" x14ac:dyDescent="0.3">
      <c r="A4" s="155" t="s">
        <v>8</v>
      </c>
      <c r="B4" s="155"/>
      <c r="C4" s="130"/>
      <c r="D4" s="130"/>
      <c r="E4" s="130"/>
      <c r="F4" s="130"/>
      <c r="G4" s="130"/>
      <c r="H4" s="130"/>
      <c r="I4" s="130"/>
      <c r="J4" s="130"/>
      <c r="K4" s="131"/>
      <c r="N4" s="63">
        <f>IF(M2&lt;50, 1,)</f>
        <v>0</v>
      </c>
      <c r="O4" s="62" t="s">
        <v>51</v>
      </c>
    </row>
    <row r="5" spans="1:15" ht="15" customHeight="1" x14ac:dyDescent="0.3">
      <c r="A5" s="155" t="s">
        <v>53</v>
      </c>
      <c r="B5" s="155"/>
      <c r="C5" s="130"/>
      <c r="D5" s="130"/>
      <c r="E5" s="130"/>
      <c r="F5" s="130"/>
      <c r="G5" s="130"/>
      <c r="H5" s="130"/>
      <c r="I5" s="130"/>
      <c r="J5" s="130"/>
      <c r="K5" s="131"/>
      <c r="N5" s="63" t="b">
        <f>IF(M2&lt;25, 1)</f>
        <v>0</v>
      </c>
    </row>
    <row r="6" spans="1:15" ht="28.95" customHeight="1" x14ac:dyDescent="0.3">
      <c r="A6" s="127" t="s">
        <v>82</v>
      </c>
      <c r="B6" s="128"/>
      <c r="C6" s="129"/>
      <c r="D6" s="130"/>
      <c r="E6" s="130"/>
      <c r="F6" s="130"/>
      <c r="G6" s="130"/>
      <c r="H6" s="130"/>
      <c r="I6" s="130"/>
      <c r="J6" s="130"/>
      <c r="K6" s="131"/>
    </row>
    <row r="7" spans="1:15" ht="15" customHeight="1" x14ac:dyDescent="0.3">
      <c r="A7" s="155" t="s">
        <v>6</v>
      </c>
      <c r="B7" s="155"/>
      <c r="C7" s="129"/>
      <c r="D7" s="130"/>
      <c r="E7" s="130"/>
      <c r="F7" s="130"/>
      <c r="G7" s="130"/>
      <c r="H7" s="130"/>
      <c r="I7" s="130"/>
      <c r="J7" s="130"/>
      <c r="K7" s="131"/>
    </row>
    <row r="8" spans="1:15" ht="15" customHeight="1" x14ac:dyDescent="0.3">
      <c r="A8" s="155" t="s">
        <v>7</v>
      </c>
      <c r="B8" s="155"/>
      <c r="C8" s="129"/>
      <c r="D8" s="161"/>
      <c r="E8" s="161"/>
      <c r="F8" s="161"/>
      <c r="G8" s="161"/>
      <c r="H8" s="161"/>
      <c r="I8" s="161"/>
      <c r="J8" s="161"/>
      <c r="K8" s="162"/>
    </row>
    <row r="9" spans="1:15" ht="15" customHeight="1" x14ac:dyDescent="0.3">
      <c r="A9" s="155" t="s">
        <v>83</v>
      </c>
      <c r="B9" s="155"/>
      <c r="C9" s="163"/>
      <c r="D9" s="161"/>
      <c r="E9" s="161"/>
      <c r="F9" s="161"/>
      <c r="G9" s="161"/>
      <c r="H9" s="161"/>
      <c r="I9" s="161"/>
      <c r="J9" s="161"/>
      <c r="K9" s="162"/>
    </row>
    <row r="10" spans="1:15" ht="30" customHeight="1" x14ac:dyDescent="0.3">
      <c r="A10" s="127" t="s">
        <v>56</v>
      </c>
      <c r="B10" s="128"/>
      <c r="C10" s="129"/>
      <c r="D10" s="161"/>
      <c r="E10" s="161"/>
      <c r="F10" s="161"/>
      <c r="G10" s="161"/>
      <c r="H10" s="161"/>
      <c r="I10" s="161"/>
      <c r="J10" s="161"/>
      <c r="K10" s="162"/>
    </row>
    <row r="11" spans="1:15" ht="45" customHeight="1" x14ac:dyDescent="0.3">
      <c r="A11" s="159" t="s">
        <v>9</v>
      </c>
      <c r="B11" s="160"/>
      <c r="C11" s="129"/>
      <c r="D11" s="130"/>
      <c r="E11" s="130"/>
      <c r="F11" s="130"/>
      <c r="G11" s="130"/>
      <c r="H11" s="130"/>
      <c r="I11" s="130"/>
      <c r="J11" s="130"/>
      <c r="K11" s="131"/>
    </row>
    <row r="12" spans="1:15" ht="16.2" customHeight="1" x14ac:dyDescent="0.3">
      <c r="A12" s="156" t="s">
        <v>84</v>
      </c>
      <c r="B12" s="157"/>
      <c r="C12" s="64">
        <f>'Main Findings'!C15</f>
        <v>57</v>
      </c>
      <c r="D12" s="65" t="s">
        <v>17</v>
      </c>
      <c r="E12" s="66">
        <f>'Main Findings'!E15</f>
        <v>84</v>
      </c>
      <c r="F12" s="134" t="str">
        <f>IF(N2=1,"High quality",IF(N3=1,"Medium quality",IF(N4=1,"Low quality",IF(N5=1,"Problematic"))))</f>
        <v>Medium quality</v>
      </c>
      <c r="G12" s="134"/>
      <c r="H12" s="135"/>
      <c r="I12" s="136" t="s">
        <v>57</v>
      </c>
      <c r="J12" s="137"/>
      <c r="K12" s="67"/>
    </row>
    <row r="13" spans="1:15" ht="15.6" x14ac:dyDescent="0.3">
      <c r="A13" s="111"/>
      <c r="B13" s="111"/>
      <c r="C13" s="112"/>
      <c r="D13" s="112"/>
      <c r="E13" s="113"/>
      <c r="F13" s="114"/>
      <c r="G13" s="114"/>
      <c r="H13" s="114"/>
      <c r="I13" s="115"/>
      <c r="J13" s="110"/>
      <c r="K13" s="67"/>
    </row>
    <row r="14" spans="1:15" ht="15" customHeight="1" thickBot="1" x14ac:dyDescent="0.35">
      <c r="A14" s="132" t="s">
        <v>1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5" ht="28.2" thickBot="1" x14ac:dyDescent="0.35">
      <c r="A15" s="133" t="s">
        <v>2</v>
      </c>
      <c r="B15" s="133"/>
      <c r="C15" s="133" t="s">
        <v>3</v>
      </c>
      <c r="D15" s="133"/>
      <c r="E15" s="133"/>
      <c r="F15" s="133"/>
      <c r="G15" s="133"/>
      <c r="H15" s="133"/>
      <c r="I15" s="68" t="s">
        <v>19</v>
      </c>
      <c r="J15" s="138" t="s">
        <v>4</v>
      </c>
      <c r="K15" s="138"/>
    </row>
    <row r="16" spans="1:15" ht="15" customHeight="1" x14ac:dyDescent="0.3">
      <c r="A16" s="150" t="s">
        <v>58</v>
      </c>
      <c r="B16" s="150"/>
      <c r="C16" s="151"/>
      <c r="D16" s="152"/>
      <c r="E16" s="152"/>
      <c r="F16" s="152"/>
      <c r="G16" s="152"/>
      <c r="H16" s="153"/>
      <c r="I16" s="69"/>
      <c r="J16" s="140"/>
      <c r="K16" s="141"/>
    </row>
    <row r="17" spans="1:11" ht="30" customHeight="1" x14ac:dyDescent="0.3">
      <c r="A17" s="149" t="s">
        <v>5</v>
      </c>
      <c r="B17" s="149"/>
      <c r="C17" s="146"/>
      <c r="D17" s="147"/>
      <c r="E17" s="147"/>
      <c r="F17" s="147"/>
      <c r="G17" s="147"/>
      <c r="H17" s="148"/>
      <c r="I17" s="2"/>
      <c r="J17" s="142"/>
      <c r="K17" s="143"/>
    </row>
    <row r="18" spans="1:11" ht="30" customHeight="1" x14ac:dyDescent="0.3">
      <c r="A18" s="149" t="s">
        <v>60</v>
      </c>
      <c r="B18" s="149"/>
      <c r="C18" s="146"/>
      <c r="D18" s="147"/>
      <c r="E18" s="147"/>
      <c r="F18" s="147"/>
      <c r="G18" s="147"/>
      <c r="H18" s="148"/>
      <c r="I18" s="3"/>
      <c r="J18" s="142"/>
      <c r="K18" s="143"/>
    </row>
    <row r="19" spans="1:11" ht="30" customHeight="1" x14ac:dyDescent="0.3">
      <c r="A19" s="149" t="s">
        <v>59</v>
      </c>
      <c r="B19" s="149"/>
      <c r="C19" s="146"/>
      <c r="D19" s="147"/>
      <c r="E19" s="147"/>
      <c r="F19" s="147"/>
      <c r="G19" s="147"/>
      <c r="H19" s="148"/>
      <c r="I19" s="3"/>
      <c r="J19" s="142"/>
      <c r="K19" s="143"/>
    </row>
    <row r="20" spans="1:11" ht="15.6" x14ac:dyDescent="0.3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1:11" ht="15" customHeight="1" x14ac:dyDescent="0.3">
      <c r="A21" s="145" t="s">
        <v>13</v>
      </c>
      <c r="B21" s="145"/>
      <c r="C21" s="145"/>
      <c r="D21" s="70"/>
      <c r="E21" s="70"/>
      <c r="F21" s="67"/>
      <c r="G21" s="67"/>
      <c r="H21" s="67"/>
      <c r="I21" s="67"/>
      <c r="J21" s="67"/>
      <c r="K21" s="67"/>
    </row>
    <row r="23" spans="1:11" ht="15" customHeight="1" x14ac:dyDescent="0.3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1" ht="15" customHeight="1" x14ac:dyDescent="0.3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ht="15" customHeight="1" x14ac:dyDescent="0.3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11" ht="15" customHeight="1" x14ac:dyDescent="0.3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 ht="15" customHeight="1" x14ac:dyDescent="0.3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 ht="15" customHeight="1" x14ac:dyDescent="0.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</row>
    <row r="29" spans="1:11" ht="15" customHeight="1" x14ac:dyDescent="0.3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</row>
    <row r="30" spans="1:11" ht="15" customHeight="1" x14ac:dyDescent="0.3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ht="15" customHeight="1" x14ac:dyDescent="0.3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11" ht="15" customHeight="1" x14ac:dyDescent="0.3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ht="15" customHeight="1" x14ac:dyDescent="0.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</row>
    <row r="34" spans="1:11" ht="15" customHeight="1" x14ac:dyDescent="0.3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</row>
    <row r="35" spans="1:11" ht="15" customHeight="1" x14ac:dyDescent="0.3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</row>
    <row r="36" spans="1:11" ht="15" customHeight="1" x14ac:dyDescent="0.3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 ht="15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ht="15" customHeight="1" x14ac:dyDescent="0.3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</row>
    <row r="39" spans="1:11" ht="15" customHeigh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11" ht="15" customHeight="1" x14ac:dyDescent="0.3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1" ht="15" customHeight="1" x14ac:dyDescent="0.3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1" ht="15" customHeight="1" x14ac:dyDescent="0.3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1" ht="15" customHeight="1" x14ac:dyDescent="0.3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</row>
    <row r="44" spans="1:11" ht="15" customHeight="1" x14ac:dyDescent="0.3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1" ht="15" customHeight="1" x14ac:dyDescent="0.3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</sheetData>
  <mergeCells count="41">
    <mergeCell ref="A1:K1"/>
    <mergeCell ref="A3:K3"/>
    <mergeCell ref="A5:B5"/>
    <mergeCell ref="C5:K5"/>
    <mergeCell ref="A12:B12"/>
    <mergeCell ref="C11:K11"/>
    <mergeCell ref="A2:K2"/>
    <mergeCell ref="A8:B8"/>
    <mergeCell ref="A9:B9"/>
    <mergeCell ref="A11:B11"/>
    <mergeCell ref="C8:K8"/>
    <mergeCell ref="C9:K9"/>
    <mergeCell ref="C10:K10"/>
    <mergeCell ref="A7:B7"/>
    <mergeCell ref="C4:K4"/>
    <mergeCell ref="A4:B4"/>
    <mergeCell ref="A23:K45"/>
    <mergeCell ref="J16:K16"/>
    <mergeCell ref="J19:K19"/>
    <mergeCell ref="A20:K20"/>
    <mergeCell ref="A21:C21"/>
    <mergeCell ref="C19:H19"/>
    <mergeCell ref="A19:B19"/>
    <mergeCell ref="C18:H18"/>
    <mergeCell ref="J18:K18"/>
    <mergeCell ref="A16:B16"/>
    <mergeCell ref="C16:H16"/>
    <mergeCell ref="A18:B18"/>
    <mergeCell ref="A17:B17"/>
    <mergeCell ref="C17:H17"/>
    <mergeCell ref="J17:K17"/>
    <mergeCell ref="A15:B15"/>
    <mergeCell ref="C15:H15"/>
    <mergeCell ref="F12:H12"/>
    <mergeCell ref="I12:J12"/>
    <mergeCell ref="J15:K15"/>
    <mergeCell ref="A6:B6"/>
    <mergeCell ref="C6:K6"/>
    <mergeCell ref="A10:B10"/>
    <mergeCell ref="C7:K7"/>
    <mergeCell ref="A14:K14"/>
  </mergeCells>
  <phoneticPr fontId="4" type="noConversion"/>
  <conditionalFormatting sqref="F12:H13">
    <cfRule type="containsText" dxfId="30" priority="1" operator="containsText" text="Low quality">
      <formula>NOT(ISERROR(SEARCH("Low quality",F12)))</formula>
    </cfRule>
    <cfRule type="containsText" dxfId="29" priority="2" operator="containsText" text="Medium quality">
      <formula>NOT(ISERROR(SEARCH("Medium quality",F12)))</formula>
    </cfRule>
    <cfRule type="containsText" dxfId="28" priority="3" operator="containsText" text="High quality">
      <formula>NOT(ISERROR(SEARCH("High quality",F12)))</formula>
    </cfRule>
    <cfRule type="expression" dxfId="27" priority="6" stopIfTrue="1">
      <formula>M12</formula>
    </cfRule>
    <cfRule type="expression" dxfId="26" priority="7" stopIfTrue="1">
      <formula>N12</formula>
    </cfRule>
  </conditionalFormatting>
  <pageMargins left="0.75" right="0.75" top="0.6" bottom="0.7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zoomScale="90" zoomScaleSheetLayoutView="90" workbookViewId="0">
      <pane xSplit="4" ySplit="2" topLeftCell="E21" activePane="bottomRight" state="frozen"/>
      <selection pane="topRight" activeCell="E1" sqref="E1"/>
      <selection pane="bottomLeft" activeCell="A3" sqref="A3"/>
      <selection pane="bottomRight" activeCell="C44" sqref="C44"/>
    </sheetView>
  </sheetViews>
  <sheetFormatPr defaultRowHeight="13.2" x14ac:dyDescent="0.25"/>
  <cols>
    <col min="1" max="1" width="3.33203125" customWidth="1"/>
    <col min="2" max="2" width="12.5546875" customWidth="1"/>
    <col min="3" max="3" width="41.44140625" customWidth="1"/>
    <col min="4" max="4" width="42.88671875" customWidth="1"/>
    <col min="5" max="5" width="20.88671875" customWidth="1"/>
    <col min="6" max="6" width="22.88671875" style="32" customWidth="1"/>
    <col min="7" max="7" width="5.6640625" hidden="1" customWidth="1"/>
    <col min="8" max="8" width="4" style="22" hidden="1" customWidth="1"/>
    <col min="9" max="9" width="4.33203125" style="22" hidden="1" customWidth="1"/>
    <col min="10" max="10" width="7.109375" style="22" hidden="1" customWidth="1"/>
    <col min="11" max="11" width="6.5546875" style="22" hidden="1" customWidth="1"/>
    <col min="12" max="13" width="9.109375" style="22" hidden="1" customWidth="1"/>
    <col min="14" max="15" width="0" hidden="1" customWidth="1"/>
  </cols>
  <sheetData>
    <row r="1" spans="1:17" ht="13.8" thickBot="1" x14ac:dyDescent="0.3">
      <c r="J1" s="23"/>
      <c r="N1" s="22"/>
      <c r="O1" s="22"/>
      <c r="P1" s="22"/>
      <c r="Q1" s="22"/>
    </row>
    <row r="2" spans="1:17" ht="54" customHeight="1" thickBot="1" x14ac:dyDescent="0.3">
      <c r="A2" s="44"/>
      <c r="B2" s="45" t="s">
        <v>38</v>
      </c>
      <c r="C2" s="46" t="s">
        <v>20</v>
      </c>
      <c r="D2" s="47" t="s">
        <v>21</v>
      </c>
      <c r="E2" s="46" t="s">
        <v>22</v>
      </c>
      <c r="F2" s="48" t="s">
        <v>39</v>
      </c>
      <c r="G2" s="27"/>
      <c r="J2" s="23"/>
      <c r="K2" s="49" t="s">
        <v>24</v>
      </c>
      <c r="O2" s="22"/>
      <c r="P2" s="22"/>
      <c r="Q2" s="22"/>
    </row>
    <row r="3" spans="1:17" ht="24.75" customHeight="1" thickBot="1" x14ac:dyDescent="0.3">
      <c r="A3" s="170"/>
      <c r="B3" s="164"/>
      <c r="C3" s="164"/>
      <c r="D3" s="164"/>
      <c r="E3" s="52" t="s">
        <v>24</v>
      </c>
      <c r="F3" s="164"/>
      <c r="G3" s="28"/>
      <c r="J3" s="24"/>
      <c r="K3" s="49" t="s">
        <v>41</v>
      </c>
      <c r="N3" s="22"/>
      <c r="O3" s="22"/>
      <c r="P3" s="22"/>
      <c r="Q3" s="22"/>
    </row>
    <row r="4" spans="1:17" ht="20.399999999999999" x14ac:dyDescent="0.25">
      <c r="A4" s="167"/>
      <c r="B4" s="165"/>
      <c r="C4" s="165"/>
      <c r="D4" s="165"/>
      <c r="E4" s="53" t="s">
        <v>14</v>
      </c>
      <c r="F4" s="165"/>
      <c r="G4" s="28"/>
      <c r="K4" s="50" t="s">
        <v>23</v>
      </c>
      <c r="N4" s="22"/>
      <c r="O4" s="22"/>
      <c r="P4" s="22"/>
      <c r="Q4" s="22"/>
    </row>
    <row r="5" spans="1:17" ht="20.399999999999999" x14ac:dyDescent="0.25">
      <c r="A5" s="167"/>
      <c r="B5" s="165"/>
      <c r="C5" s="165"/>
      <c r="D5" s="165"/>
      <c r="E5" s="55" t="s">
        <v>23</v>
      </c>
      <c r="F5" s="165"/>
      <c r="G5" s="28"/>
      <c r="K5" s="50" t="s">
        <v>15</v>
      </c>
      <c r="N5" s="22"/>
      <c r="O5" s="22"/>
      <c r="P5" s="22"/>
      <c r="Q5" s="22"/>
    </row>
    <row r="6" spans="1:17" ht="31.2" thickBot="1" x14ac:dyDescent="0.3">
      <c r="A6" s="167"/>
      <c r="B6" s="165"/>
      <c r="C6" s="165"/>
      <c r="D6" s="165"/>
      <c r="E6" s="54" t="s">
        <v>15</v>
      </c>
      <c r="F6" s="165"/>
      <c r="G6" s="28"/>
      <c r="K6" s="51" t="s">
        <v>12</v>
      </c>
      <c r="N6" s="22"/>
      <c r="O6" s="22"/>
      <c r="P6" s="22"/>
      <c r="Q6" s="22"/>
    </row>
    <row r="7" spans="1:17" ht="13.8" thickBot="1" x14ac:dyDescent="0.3">
      <c r="A7" s="171"/>
      <c r="B7" s="166"/>
      <c r="C7" s="166"/>
      <c r="D7" s="166"/>
      <c r="E7" s="51" t="s">
        <v>12</v>
      </c>
      <c r="F7" s="166"/>
      <c r="G7" s="28"/>
      <c r="N7" s="22"/>
      <c r="O7" s="22"/>
      <c r="P7" s="22"/>
      <c r="Q7" s="22"/>
    </row>
    <row r="8" spans="1:17" s="73" customFormat="1" ht="22.5" customHeight="1" thickBot="1" x14ac:dyDescent="0.3">
      <c r="A8" s="173" t="s">
        <v>32</v>
      </c>
      <c r="B8" s="168"/>
      <c r="C8" s="168"/>
      <c r="D8" s="168"/>
      <c r="E8" s="168"/>
      <c r="F8" s="174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32" customFormat="1" ht="45" customHeight="1" x14ac:dyDescent="0.25">
      <c r="A9" s="182"/>
      <c r="B9" s="85">
        <v>1.1000000000000001</v>
      </c>
      <c r="C9" s="116" t="s">
        <v>61</v>
      </c>
      <c r="D9" s="33"/>
      <c r="E9" s="34" t="s">
        <v>24</v>
      </c>
      <c r="F9" s="39"/>
      <c r="G9" s="31">
        <f>IF(E9="Not applicable",4, 0)</f>
        <v>0</v>
      </c>
      <c r="H9" s="31">
        <f>IF(E9="Serious deficiencies",1, 0)</f>
        <v>1</v>
      </c>
      <c r="I9" s="31">
        <f>IF(E9="Improvements needed",2, 0)</f>
        <v>0</v>
      </c>
      <c r="J9" s="31">
        <f>IF(E9="Satisfactory",3, 0)</f>
        <v>0</v>
      </c>
      <c r="K9" s="31">
        <f>IF(E9="Very Good",4, 0)</f>
        <v>0</v>
      </c>
      <c r="L9" s="31"/>
      <c r="M9" s="31"/>
      <c r="N9" s="31"/>
    </row>
    <row r="10" spans="1:17" s="32" customFormat="1" ht="30" customHeight="1" x14ac:dyDescent="0.25">
      <c r="A10" s="183"/>
      <c r="B10" s="85">
        <v>1.2</v>
      </c>
      <c r="C10" s="88" t="s">
        <v>34</v>
      </c>
      <c r="D10" s="42"/>
      <c r="E10" s="43" t="s">
        <v>41</v>
      </c>
      <c r="F10" s="42"/>
      <c r="G10" s="31">
        <f>IF(E10="Not applicable",4, 0)</f>
        <v>0</v>
      </c>
      <c r="H10" s="31">
        <f>IF(E10="Serious deficiencies",1, 0)</f>
        <v>0</v>
      </c>
      <c r="I10" s="31">
        <f>IF(E10="Improvements needed",2, 0)</f>
        <v>2</v>
      </c>
      <c r="J10" s="31">
        <f>IF(E10="Satisfactory",3, 0)</f>
        <v>0</v>
      </c>
      <c r="K10" s="31">
        <f>IF(E10="Very Good",4, 0)</f>
        <v>0</v>
      </c>
      <c r="L10" s="31"/>
      <c r="M10" s="31"/>
      <c r="N10" s="31"/>
    </row>
    <row r="11" spans="1:17" s="32" customFormat="1" ht="30" customHeight="1" thickBot="1" x14ac:dyDescent="0.3">
      <c r="A11" s="103"/>
      <c r="B11" s="102"/>
      <c r="C11" s="35"/>
      <c r="D11" s="82" t="s">
        <v>54</v>
      </c>
      <c r="E11" s="101" t="str">
        <f>IF(N11&lt;0.25,"Serious deficiencies",IF(N11&lt;0.5,"Improvements needed",IF(N11&gt;=0.5,"Satisfactory",IF(N11&gt;0.75,"Very good"))))</f>
        <v>Improvements needed</v>
      </c>
      <c r="F11" s="41"/>
      <c r="G11" s="25">
        <f xml:space="preserve"> SUM(G9:G10)</f>
        <v>0</v>
      </c>
      <c r="H11" s="25">
        <f t="shared" ref="H11:K11" si="0" xml:space="preserve"> SUM(H9:H10)</f>
        <v>1</v>
      </c>
      <c r="I11" s="25">
        <f t="shared" si="0"/>
        <v>2</v>
      </c>
      <c r="J11" s="25">
        <f t="shared" si="0"/>
        <v>0</v>
      </c>
      <c r="K11" s="25">
        <f t="shared" si="0"/>
        <v>0</v>
      </c>
      <c r="L11" s="31">
        <f>SUM(H11:K11)</f>
        <v>3</v>
      </c>
      <c r="M11" s="31">
        <f>8-G11</f>
        <v>8</v>
      </c>
      <c r="N11" s="31">
        <f>L11/M11</f>
        <v>0.375</v>
      </c>
    </row>
    <row r="12" spans="1:17" s="76" customFormat="1" ht="22.5" customHeight="1" thickBot="1" x14ac:dyDescent="0.3">
      <c r="A12" s="168" t="s">
        <v>33</v>
      </c>
      <c r="B12" s="168"/>
      <c r="C12" s="168"/>
      <c r="D12" s="168"/>
      <c r="E12" s="168"/>
      <c r="F12" s="169"/>
      <c r="G12" s="74"/>
      <c r="H12" s="74"/>
      <c r="I12" s="74"/>
      <c r="J12" s="74"/>
      <c r="K12" s="75"/>
      <c r="L12" s="74"/>
      <c r="M12" s="75"/>
      <c r="N12" s="74"/>
      <c r="P12" s="75"/>
      <c r="Q12" s="75"/>
    </row>
    <row r="13" spans="1:17" ht="60" customHeight="1" x14ac:dyDescent="0.25">
      <c r="A13" s="182"/>
      <c r="B13" s="84">
        <v>2.1</v>
      </c>
      <c r="C13" s="117" t="s">
        <v>40</v>
      </c>
      <c r="D13" s="56"/>
      <c r="E13" s="57" t="s">
        <v>15</v>
      </c>
      <c r="F13" s="33"/>
      <c r="G13" s="31">
        <f t="shared" ref="G13:G17" si="1">IF(E13="Not applicable",4, 0)</f>
        <v>0</v>
      </c>
      <c r="H13" s="31">
        <f t="shared" ref="H13:H17" si="2">IF(E13="Serious deficiencies",1, 0)</f>
        <v>0</v>
      </c>
      <c r="I13" s="31">
        <f t="shared" ref="I13:I17" si="3">IF(E13="Improvements needed",2, 0)</f>
        <v>0</v>
      </c>
      <c r="J13" s="31">
        <f t="shared" ref="J13:J17" si="4">IF(E13="Satisfactory",3, 0)</f>
        <v>0</v>
      </c>
      <c r="K13" s="31">
        <f t="shared" ref="K13:K17" si="5">IF(E13="Very Good",4, 0)</f>
        <v>4</v>
      </c>
      <c r="N13" s="22"/>
      <c r="O13" s="22"/>
      <c r="P13" s="22"/>
      <c r="Q13" s="22"/>
    </row>
    <row r="14" spans="1:17" ht="45" customHeight="1" x14ac:dyDescent="0.25">
      <c r="A14" s="184"/>
      <c r="B14" s="85">
        <v>2.2000000000000002</v>
      </c>
      <c r="C14" s="116" t="s">
        <v>62</v>
      </c>
      <c r="D14" s="33"/>
      <c r="E14" s="34" t="s">
        <v>23</v>
      </c>
      <c r="F14" s="33"/>
      <c r="G14" s="31">
        <f t="shared" si="1"/>
        <v>0</v>
      </c>
      <c r="H14" s="31">
        <f t="shared" si="2"/>
        <v>0</v>
      </c>
      <c r="I14" s="31">
        <f t="shared" si="3"/>
        <v>0</v>
      </c>
      <c r="J14" s="31">
        <f t="shared" si="4"/>
        <v>3</v>
      </c>
      <c r="K14" s="31">
        <f t="shared" si="5"/>
        <v>0</v>
      </c>
      <c r="N14" s="22"/>
      <c r="O14" s="22"/>
      <c r="P14" s="22"/>
      <c r="Q14" s="22"/>
    </row>
    <row r="15" spans="1:17" ht="30" customHeight="1" x14ac:dyDescent="0.25">
      <c r="A15" s="184"/>
      <c r="B15" s="85">
        <v>2.2999999999999998</v>
      </c>
      <c r="C15" s="116" t="s">
        <v>63</v>
      </c>
      <c r="D15" s="33"/>
      <c r="E15" s="34" t="s">
        <v>24</v>
      </c>
      <c r="F15" s="33"/>
      <c r="G15" s="31">
        <f t="shared" si="1"/>
        <v>0</v>
      </c>
      <c r="H15" s="31">
        <f t="shared" si="2"/>
        <v>1</v>
      </c>
      <c r="I15" s="31">
        <f t="shared" si="3"/>
        <v>0</v>
      </c>
      <c r="J15" s="31">
        <f t="shared" si="4"/>
        <v>0</v>
      </c>
      <c r="K15" s="31">
        <f t="shared" si="5"/>
        <v>0</v>
      </c>
    </row>
    <row r="16" spans="1:17" ht="30" customHeight="1" x14ac:dyDescent="0.25">
      <c r="A16" s="184"/>
      <c r="B16" s="85">
        <v>2.4</v>
      </c>
      <c r="C16" s="116" t="s">
        <v>64</v>
      </c>
      <c r="D16" s="33"/>
      <c r="E16" s="34" t="s">
        <v>23</v>
      </c>
      <c r="F16" s="33"/>
      <c r="G16" s="31">
        <f t="shared" si="1"/>
        <v>0</v>
      </c>
      <c r="H16" s="31">
        <f t="shared" si="2"/>
        <v>0</v>
      </c>
      <c r="I16" s="31">
        <f t="shared" si="3"/>
        <v>0</v>
      </c>
      <c r="J16" s="31">
        <f t="shared" si="4"/>
        <v>3</v>
      </c>
      <c r="K16" s="31">
        <f t="shared" si="5"/>
        <v>0</v>
      </c>
    </row>
    <row r="17" spans="1:14" ht="30" customHeight="1" x14ac:dyDescent="0.25">
      <c r="A17" s="183"/>
      <c r="B17" s="85">
        <v>2.5</v>
      </c>
      <c r="C17" s="116" t="s">
        <v>65</v>
      </c>
      <c r="D17" s="42"/>
      <c r="E17" s="34" t="s">
        <v>23</v>
      </c>
      <c r="F17" s="42"/>
      <c r="G17" s="31">
        <f t="shared" si="1"/>
        <v>0</v>
      </c>
      <c r="H17" s="31">
        <f t="shared" si="2"/>
        <v>0</v>
      </c>
      <c r="I17" s="31">
        <f t="shared" si="3"/>
        <v>0</v>
      </c>
      <c r="J17" s="31">
        <f t="shared" si="4"/>
        <v>3</v>
      </c>
      <c r="K17" s="31">
        <f t="shared" si="5"/>
        <v>0</v>
      </c>
    </row>
    <row r="18" spans="1:14" ht="30" customHeight="1" thickBot="1" x14ac:dyDescent="0.3">
      <c r="A18" s="81"/>
      <c r="B18" s="102"/>
      <c r="C18" s="40"/>
      <c r="D18" s="82" t="s">
        <v>54</v>
      </c>
      <c r="E18" s="101" t="str">
        <f>IF(N18&lt;0.25,"Serious deficiencies",IF(N18&lt;0.5,"Improvements needed",IF(N18&gt;=0.5,"Satisfactory",IF(N18&gt;0.75,"Very good"))))</f>
        <v>Satisfactory</v>
      </c>
      <c r="F18" s="41"/>
      <c r="G18" s="25">
        <f xml:space="preserve"> SUM(G13:G17)</f>
        <v>0</v>
      </c>
      <c r="H18" s="25">
        <f t="shared" ref="H18:K18" si="6" xml:space="preserve"> SUM(H13:H17)</f>
        <v>1</v>
      </c>
      <c r="I18" s="25">
        <f t="shared" si="6"/>
        <v>0</v>
      </c>
      <c r="J18" s="25">
        <f t="shared" si="6"/>
        <v>9</v>
      </c>
      <c r="K18" s="25">
        <f t="shared" si="6"/>
        <v>4</v>
      </c>
      <c r="L18" s="31">
        <f>SUM(H18:K18)</f>
        <v>14</v>
      </c>
      <c r="M18" s="22">
        <f>20-G18</f>
        <v>20</v>
      </c>
      <c r="N18" s="31">
        <f>L18/M18</f>
        <v>0.7</v>
      </c>
    </row>
    <row r="19" spans="1:14" s="76" customFormat="1" ht="22.5" customHeight="1" thickBot="1" x14ac:dyDescent="0.3">
      <c r="A19" s="86"/>
      <c r="B19" s="175" t="s">
        <v>35</v>
      </c>
      <c r="C19" s="175"/>
      <c r="D19" s="175"/>
      <c r="E19" s="176"/>
      <c r="F19" s="177"/>
      <c r="G19" s="74"/>
      <c r="H19" s="74"/>
      <c r="I19" s="74"/>
      <c r="J19" s="74"/>
      <c r="K19" s="75"/>
      <c r="L19" s="75"/>
      <c r="M19" s="75"/>
    </row>
    <row r="20" spans="1:14" ht="40.5" customHeight="1" x14ac:dyDescent="0.25">
      <c r="A20" s="167"/>
      <c r="B20" s="87">
        <v>3.1</v>
      </c>
      <c r="C20" s="205" t="s">
        <v>87</v>
      </c>
      <c r="D20" s="33"/>
      <c r="E20" s="34" t="s">
        <v>12</v>
      </c>
      <c r="F20" s="36"/>
      <c r="G20" s="31">
        <f t="shared" ref="G20:G31" si="7">IF(E20="Not applicable",4, 0)</f>
        <v>4</v>
      </c>
      <c r="H20" s="31">
        <f t="shared" ref="H20:H31" si="8">IF(E20="Serious deficiencies",1, 0)</f>
        <v>0</v>
      </c>
      <c r="I20" s="31">
        <f t="shared" ref="I20:I31" si="9">IF(E20="Improvements needed",2, 0)</f>
        <v>0</v>
      </c>
      <c r="J20" s="31">
        <f t="shared" ref="J20:J31" si="10">IF(E20="Satisfactory",3, 0)</f>
        <v>0</v>
      </c>
      <c r="K20" s="31">
        <f t="shared" ref="K20:K31" si="11">IF(E20="Very Good",4, 0)</f>
        <v>0</v>
      </c>
    </row>
    <row r="21" spans="1:14" ht="22.8" x14ac:dyDescent="0.25">
      <c r="A21" s="167"/>
      <c r="B21" s="85">
        <v>3.2</v>
      </c>
      <c r="C21" s="93" t="s">
        <v>25</v>
      </c>
      <c r="D21" s="37"/>
      <c r="E21" s="34" t="s">
        <v>12</v>
      </c>
      <c r="F21" s="36"/>
      <c r="G21" s="31">
        <f t="shared" si="7"/>
        <v>4</v>
      </c>
      <c r="H21" s="31">
        <f t="shared" si="8"/>
        <v>0</v>
      </c>
      <c r="I21" s="31">
        <f t="shared" si="9"/>
        <v>0</v>
      </c>
      <c r="J21" s="31">
        <f t="shared" si="10"/>
        <v>0</v>
      </c>
      <c r="K21" s="31">
        <f t="shared" si="11"/>
        <v>0</v>
      </c>
    </row>
    <row r="22" spans="1:14" ht="29.25" customHeight="1" x14ac:dyDescent="0.25">
      <c r="A22" s="167"/>
      <c r="B22" s="85">
        <v>3.3</v>
      </c>
      <c r="C22" s="88" t="s">
        <v>26</v>
      </c>
      <c r="D22" s="33"/>
      <c r="E22" s="34" t="s">
        <v>12</v>
      </c>
      <c r="F22" s="36"/>
      <c r="G22" s="31">
        <f t="shared" si="7"/>
        <v>4</v>
      </c>
      <c r="H22" s="31">
        <f t="shared" si="8"/>
        <v>0</v>
      </c>
      <c r="I22" s="31">
        <f t="shared" si="9"/>
        <v>0</v>
      </c>
      <c r="J22" s="31">
        <f t="shared" si="10"/>
        <v>0</v>
      </c>
      <c r="K22" s="31">
        <f t="shared" si="11"/>
        <v>0</v>
      </c>
    </row>
    <row r="23" spans="1:14" ht="39" customHeight="1" x14ac:dyDescent="0.25">
      <c r="A23" s="167"/>
      <c r="B23" s="85">
        <v>3.4</v>
      </c>
      <c r="C23" s="88" t="s">
        <v>27</v>
      </c>
      <c r="D23" s="33"/>
      <c r="E23" s="34" t="s">
        <v>23</v>
      </c>
      <c r="F23" s="36"/>
      <c r="G23" s="31">
        <f t="shared" si="7"/>
        <v>0</v>
      </c>
      <c r="H23" s="31">
        <f t="shared" si="8"/>
        <v>0</v>
      </c>
      <c r="I23" s="31">
        <f t="shared" si="9"/>
        <v>0</v>
      </c>
      <c r="J23" s="31">
        <f t="shared" si="10"/>
        <v>3</v>
      </c>
      <c r="K23" s="31">
        <f t="shared" si="11"/>
        <v>0</v>
      </c>
    </row>
    <row r="24" spans="1:14" ht="45" customHeight="1" x14ac:dyDescent="0.25">
      <c r="A24" s="167"/>
      <c r="B24" s="85">
        <v>3.5</v>
      </c>
      <c r="C24" s="88" t="s">
        <v>28</v>
      </c>
      <c r="D24" s="33"/>
      <c r="E24" s="34" t="s">
        <v>15</v>
      </c>
      <c r="F24" s="36"/>
      <c r="G24" s="31">
        <f t="shared" si="7"/>
        <v>0</v>
      </c>
      <c r="H24" s="31">
        <f t="shared" si="8"/>
        <v>0</v>
      </c>
      <c r="I24" s="31">
        <f t="shared" si="9"/>
        <v>0</v>
      </c>
      <c r="J24" s="31">
        <f t="shared" si="10"/>
        <v>0</v>
      </c>
      <c r="K24" s="31">
        <f t="shared" si="11"/>
        <v>4</v>
      </c>
    </row>
    <row r="25" spans="1:14" ht="15" customHeight="1" x14ac:dyDescent="0.25">
      <c r="A25" s="167"/>
      <c r="B25" s="85">
        <v>3.6</v>
      </c>
      <c r="C25" s="88" t="s">
        <v>29</v>
      </c>
      <c r="D25" s="33"/>
      <c r="E25" s="34" t="s">
        <v>12</v>
      </c>
      <c r="F25" s="36"/>
      <c r="G25" s="31">
        <f t="shared" si="7"/>
        <v>4</v>
      </c>
      <c r="H25" s="31">
        <f t="shared" si="8"/>
        <v>0</v>
      </c>
      <c r="I25" s="31">
        <f t="shared" si="9"/>
        <v>0</v>
      </c>
      <c r="J25" s="31">
        <f t="shared" si="10"/>
        <v>0</v>
      </c>
      <c r="K25" s="31">
        <f t="shared" si="11"/>
        <v>0</v>
      </c>
    </row>
    <row r="26" spans="1:14" ht="30" customHeight="1" x14ac:dyDescent="0.25">
      <c r="A26" s="167"/>
      <c r="B26" s="85">
        <v>3.7</v>
      </c>
      <c r="C26" s="88" t="s">
        <v>30</v>
      </c>
      <c r="D26" s="33"/>
      <c r="E26" s="34" t="s">
        <v>24</v>
      </c>
      <c r="F26" s="36"/>
      <c r="G26" s="31">
        <f t="shared" si="7"/>
        <v>0</v>
      </c>
      <c r="H26" s="31">
        <f t="shared" si="8"/>
        <v>1</v>
      </c>
      <c r="I26" s="31">
        <f t="shared" si="9"/>
        <v>0</v>
      </c>
      <c r="J26" s="31">
        <f t="shared" si="10"/>
        <v>0</v>
      </c>
      <c r="K26" s="31">
        <f t="shared" si="11"/>
        <v>0</v>
      </c>
    </row>
    <row r="27" spans="1:14" ht="45" customHeight="1" x14ac:dyDescent="0.25">
      <c r="A27" s="167"/>
      <c r="B27" s="85">
        <v>3.8</v>
      </c>
      <c r="C27" s="88" t="s">
        <v>85</v>
      </c>
      <c r="D27" s="42"/>
      <c r="E27" s="34" t="s">
        <v>41</v>
      </c>
      <c r="F27" s="105"/>
      <c r="G27" s="31">
        <f t="shared" si="7"/>
        <v>0</v>
      </c>
      <c r="H27" s="31">
        <f t="shared" si="8"/>
        <v>0</v>
      </c>
      <c r="I27" s="31">
        <f t="shared" si="9"/>
        <v>2</v>
      </c>
      <c r="J27" s="31">
        <f t="shared" si="10"/>
        <v>0</v>
      </c>
      <c r="K27" s="31">
        <f t="shared" si="11"/>
        <v>0</v>
      </c>
    </row>
    <row r="28" spans="1:14" s="32" customFormat="1" ht="45" customHeight="1" x14ac:dyDescent="0.25">
      <c r="A28" s="180"/>
      <c r="B28" s="87">
        <v>3.9</v>
      </c>
      <c r="C28" s="88" t="s">
        <v>66</v>
      </c>
      <c r="D28" s="33"/>
      <c r="E28" s="34" t="s">
        <v>12</v>
      </c>
      <c r="F28" s="36"/>
      <c r="G28" s="31">
        <f t="shared" si="7"/>
        <v>4</v>
      </c>
      <c r="H28" s="31">
        <f t="shared" si="8"/>
        <v>0</v>
      </c>
      <c r="I28" s="31">
        <f t="shared" si="9"/>
        <v>0</v>
      </c>
      <c r="J28" s="31">
        <f t="shared" si="10"/>
        <v>0</v>
      </c>
      <c r="K28" s="31">
        <f t="shared" si="11"/>
        <v>0</v>
      </c>
      <c r="L28" s="31"/>
      <c r="M28" s="31"/>
    </row>
    <row r="29" spans="1:14" s="32" customFormat="1" ht="30" customHeight="1" x14ac:dyDescent="0.25">
      <c r="A29" s="180"/>
      <c r="B29" s="89" t="s">
        <v>36</v>
      </c>
      <c r="C29" s="88" t="s">
        <v>67</v>
      </c>
      <c r="D29" s="33"/>
      <c r="E29" s="34" t="s">
        <v>23</v>
      </c>
      <c r="F29" s="36"/>
      <c r="G29" s="31">
        <f t="shared" si="7"/>
        <v>0</v>
      </c>
      <c r="H29" s="31">
        <f t="shared" si="8"/>
        <v>0</v>
      </c>
      <c r="I29" s="31">
        <f t="shared" si="9"/>
        <v>0</v>
      </c>
      <c r="J29" s="31">
        <f t="shared" si="10"/>
        <v>3</v>
      </c>
      <c r="K29" s="31">
        <f t="shared" si="11"/>
        <v>0</v>
      </c>
      <c r="L29" s="31"/>
      <c r="M29" s="31"/>
    </row>
    <row r="30" spans="1:14" s="32" customFormat="1" ht="30" customHeight="1" x14ac:dyDescent="0.25">
      <c r="A30" s="180"/>
      <c r="B30" s="85">
        <v>3.11</v>
      </c>
      <c r="C30" s="88" t="s">
        <v>31</v>
      </c>
      <c r="D30" s="33"/>
      <c r="E30" s="34" t="s">
        <v>12</v>
      </c>
      <c r="F30" s="36"/>
      <c r="G30" s="31">
        <f t="shared" si="7"/>
        <v>4</v>
      </c>
      <c r="H30" s="31">
        <f t="shared" si="8"/>
        <v>0</v>
      </c>
      <c r="I30" s="31">
        <f t="shared" si="9"/>
        <v>0</v>
      </c>
      <c r="J30" s="31">
        <f t="shared" si="10"/>
        <v>0</v>
      </c>
      <c r="K30" s="31">
        <f t="shared" si="11"/>
        <v>0</v>
      </c>
      <c r="L30" s="31"/>
      <c r="M30" s="31"/>
    </row>
    <row r="31" spans="1:14" s="32" customFormat="1" ht="30" customHeight="1" x14ac:dyDescent="0.25">
      <c r="A31" s="181"/>
      <c r="B31" s="85">
        <v>3.12</v>
      </c>
      <c r="C31" s="88" t="s">
        <v>68</v>
      </c>
      <c r="D31" s="33"/>
      <c r="E31" s="34" t="s">
        <v>12</v>
      </c>
      <c r="F31" s="36"/>
      <c r="G31" s="31">
        <f t="shared" si="7"/>
        <v>4</v>
      </c>
      <c r="H31" s="31">
        <f t="shared" si="8"/>
        <v>0</v>
      </c>
      <c r="I31" s="31">
        <f t="shared" si="9"/>
        <v>0</v>
      </c>
      <c r="J31" s="31">
        <f t="shared" si="10"/>
        <v>0</v>
      </c>
      <c r="K31" s="31">
        <f t="shared" si="11"/>
        <v>0</v>
      </c>
      <c r="L31" s="31"/>
      <c r="M31" s="31"/>
    </row>
    <row r="32" spans="1:14" s="32" customFormat="1" ht="30" customHeight="1" thickBot="1" x14ac:dyDescent="0.3">
      <c r="A32" s="90"/>
      <c r="B32" s="102"/>
      <c r="C32" s="38"/>
      <c r="D32" s="82" t="s">
        <v>54</v>
      </c>
      <c r="E32" s="101" t="str">
        <f>IF(N32&lt;0.25,"Serious deficiencies",IF(N32&lt;0.5,"Improvements needed",IF(N32&gt;=0.5,"Satisfactory",IF(N32&gt;0.75,"Very good"))))</f>
        <v>Satisfactory</v>
      </c>
      <c r="F32" s="58"/>
      <c r="G32" s="25">
        <f xml:space="preserve"> SUM(G20:G31)</f>
        <v>28</v>
      </c>
      <c r="H32" s="25">
        <f t="shared" ref="H32:K32" si="12" xml:space="preserve"> SUM(H20:H31)</f>
        <v>1</v>
      </c>
      <c r="I32" s="25">
        <f t="shared" si="12"/>
        <v>2</v>
      </c>
      <c r="J32" s="25">
        <f t="shared" si="12"/>
        <v>6</v>
      </c>
      <c r="K32" s="25">
        <f t="shared" si="12"/>
        <v>4</v>
      </c>
      <c r="L32" s="22">
        <f>SUM(H32:K32)</f>
        <v>13</v>
      </c>
      <c r="M32" s="31">
        <f>48-G32</f>
        <v>20</v>
      </c>
      <c r="N32" s="31">
        <f>L32/M32</f>
        <v>0.65</v>
      </c>
    </row>
    <row r="33" spans="1:14" s="76" customFormat="1" ht="22.5" customHeight="1" thickBot="1" x14ac:dyDescent="0.3">
      <c r="A33" s="91"/>
      <c r="B33" s="175" t="s">
        <v>37</v>
      </c>
      <c r="C33" s="175"/>
      <c r="D33" s="175"/>
      <c r="E33" s="175"/>
      <c r="F33" s="177"/>
      <c r="G33" s="74"/>
      <c r="H33" s="74"/>
      <c r="I33" s="74"/>
      <c r="J33" s="74"/>
      <c r="K33" s="74"/>
      <c r="L33" s="75"/>
      <c r="M33" s="75"/>
    </row>
    <row r="34" spans="1:14" ht="30" customHeight="1" x14ac:dyDescent="0.25">
      <c r="A34" s="167"/>
      <c r="B34" s="87">
        <v>4.0999999999999996</v>
      </c>
      <c r="C34" s="92" t="s">
        <v>69</v>
      </c>
      <c r="D34" s="33"/>
      <c r="E34" s="34" t="s">
        <v>23</v>
      </c>
      <c r="F34" s="36"/>
      <c r="G34" s="31">
        <f t="shared" ref="G34:G37" si="13">IF(E34="Not applicable",4, 0)</f>
        <v>0</v>
      </c>
      <c r="H34" s="31">
        <f t="shared" ref="H34:H37" si="14">IF(E34="Serious deficiencies",1, 0)</f>
        <v>0</v>
      </c>
      <c r="I34" s="31">
        <f t="shared" ref="I34:I37" si="15">IF(E34="Improvements needed",2, 0)</f>
        <v>0</v>
      </c>
      <c r="J34" s="31">
        <f t="shared" ref="J34:J37" si="16">IF(E34="Satisfactory",3, 0)</f>
        <v>3</v>
      </c>
      <c r="K34" s="31">
        <f t="shared" ref="K34:K37" si="17">IF(E34="Very Good",4, 0)</f>
        <v>0</v>
      </c>
    </row>
    <row r="35" spans="1:14" ht="30" customHeight="1" x14ac:dyDescent="0.25">
      <c r="A35" s="167"/>
      <c r="B35" s="85">
        <v>4.2</v>
      </c>
      <c r="C35" s="88" t="s">
        <v>70</v>
      </c>
      <c r="D35" s="37"/>
      <c r="E35" s="34" t="s">
        <v>41</v>
      </c>
      <c r="F35" s="36"/>
      <c r="G35" s="31">
        <f t="shared" si="13"/>
        <v>0</v>
      </c>
      <c r="H35" s="31">
        <f t="shared" si="14"/>
        <v>0</v>
      </c>
      <c r="I35" s="31">
        <f t="shared" si="15"/>
        <v>2</v>
      </c>
      <c r="J35" s="31">
        <f t="shared" si="16"/>
        <v>0</v>
      </c>
      <c r="K35" s="31">
        <f t="shared" si="17"/>
        <v>0</v>
      </c>
    </row>
    <row r="36" spans="1:14" ht="30" customHeight="1" x14ac:dyDescent="0.25">
      <c r="A36" s="167"/>
      <c r="B36" s="85">
        <v>4.3</v>
      </c>
      <c r="C36" s="93" t="s">
        <v>71</v>
      </c>
      <c r="D36" s="33"/>
      <c r="E36" s="34" t="s">
        <v>15</v>
      </c>
      <c r="F36" s="36"/>
      <c r="G36" s="31">
        <f t="shared" si="13"/>
        <v>0</v>
      </c>
      <c r="H36" s="31">
        <f t="shared" si="14"/>
        <v>0</v>
      </c>
      <c r="I36" s="31">
        <f t="shared" si="15"/>
        <v>0</v>
      </c>
      <c r="J36" s="31">
        <f t="shared" si="16"/>
        <v>0</v>
      </c>
      <c r="K36" s="31">
        <f t="shared" si="17"/>
        <v>4</v>
      </c>
    </row>
    <row r="37" spans="1:14" ht="30" customHeight="1" x14ac:dyDescent="0.25">
      <c r="A37" s="94"/>
      <c r="B37" s="85">
        <v>4.4000000000000004</v>
      </c>
      <c r="C37" s="116" t="s">
        <v>72</v>
      </c>
      <c r="D37" s="33"/>
      <c r="E37" s="34" t="s">
        <v>12</v>
      </c>
      <c r="F37" s="36"/>
      <c r="G37" s="31">
        <f t="shared" si="13"/>
        <v>4</v>
      </c>
      <c r="H37" s="31">
        <f t="shared" si="14"/>
        <v>0</v>
      </c>
      <c r="I37" s="31">
        <f t="shared" si="15"/>
        <v>0</v>
      </c>
      <c r="J37" s="31">
        <f t="shared" si="16"/>
        <v>0</v>
      </c>
      <c r="K37" s="31">
        <f t="shared" si="17"/>
        <v>0</v>
      </c>
    </row>
    <row r="38" spans="1:14" ht="30" customHeight="1" thickBot="1" x14ac:dyDescent="0.3">
      <c r="A38" s="95"/>
      <c r="B38" s="102"/>
      <c r="C38" s="40"/>
      <c r="D38" s="82" t="s">
        <v>54</v>
      </c>
      <c r="E38" s="101" t="str">
        <f>IF(N38&lt;0.25,"Serious deficiencies",IF(N38&lt;0.5,"Improvements needed",IF(N38&gt;=0.5,"Satisfactory",IF(N38&gt;0.75,"Very good"))))</f>
        <v>Satisfactory</v>
      </c>
      <c r="F38" s="58"/>
      <c r="G38" s="25">
        <f xml:space="preserve"> SUM(G34:G37)</f>
        <v>4</v>
      </c>
      <c r="H38" s="25">
        <f t="shared" ref="H38:K38" si="18" xml:space="preserve"> SUM(H34:H37)</f>
        <v>0</v>
      </c>
      <c r="I38" s="25">
        <f t="shared" si="18"/>
        <v>2</v>
      </c>
      <c r="J38" s="25">
        <f t="shared" si="18"/>
        <v>3</v>
      </c>
      <c r="K38" s="25">
        <f t="shared" si="18"/>
        <v>4</v>
      </c>
      <c r="L38" s="22">
        <f>SUM(H38:K38)</f>
        <v>9</v>
      </c>
      <c r="M38" s="22">
        <f>16-G38</f>
        <v>12</v>
      </c>
      <c r="N38" s="31">
        <f>L38/M38</f>
        <v>0.75</v>
      </c>
    </row>
    <row r="39" spans="1:14" ht="22.5" customHeight="1" thickBot="1" x14ac:dyDescent="0.3">
      <c r="A39" s="96"/>
      <c r="B39" s="175" t="s">
        <v>73</v>
      </c>
      <c r="C39" s="175"/>
      <c r="D39" s="175"/>
      <c r="E39" s="175"/>
      <c r="F39" s="177"/>
      <c r="G39" s="29"/>
      <c r="H39" s="25"/>
      <c r="I39" s="25"/>
      <c r="J39" s="25"/>
      <c r="K39" s="25"/>
    </row>
    <row r="40" spans="1:14" ht="45" customHeight="1" x14ac:dyDescent="0.25">
      <c r="A40" s="59"/>
      <c r="B40" s="84">
        <v>5.0999999999999996</v>
      </c>
      <c r="C40" s="118" t="s">
        <v>42</v>
      </c>
      <c r="D40" s="33"/>
      <c r="E40" s="34" t="s">
        <v>12</v>
      </c>
      <c r="F40" s="36"/>
      <c r="G40" s="31">
        <f t="shared" ref="G40" si="19">IF(E40="Not applicable",4, 0)</f>
        <v>4</v>
      </c>
      <c r="H40" s="31">
        <f t="shared" ref="H40" si="20">IF(E40="Serious deficiencies",1, 0)</f>
        <v>0</v>
      </c>
      <c r="I40" s="31">
        <f t="shared" ref="I40" si="21">IF(E40="Improvements needed",2, 0)</f>
        <v>0</v>
      </c>
      <c r="J40" s="31">
        <f t="shared" ref="J40" si="22">IF(E40="Satisfactory",3, 0)</f>
        <v>0</v>
      </c>
      <c r="K40" s="31">
        <f t="shared" ref="K40" si="23">IF(E40="Very Good",4, 0)</f>
        <v>0</v>
      </c>
    </row>
    <row r="41" spans="1:14" ht="30" customHeight="1" x14ac:dyDescent="0.25">
      <c r="A41" s="60"/>
      <c r="B41" s="85">
        <v>5.2</v>
      </c>
      <c r="C41" s="119" t="s">
        <v>43</v>
      </c>
      <c r="D41" s="33"/>
      <c r="E41" s="34" t="s">
        <v>12</v>
      </c>
      <c r="F41" s="36"/>
      <c r="G41" s="31">
        <f t="shared" ref="G41:G47" si="24">IF(E41="Not applicable",4, 0)</f>
        <v>4</v>
      </c>
      <c r="H41" s="31">
        <f t="shared" ref="H41:H47" si="25">IF(E41="Serious deficiencies",1, 0)</f>
        <v>0</v>
      </c>
      <c r="I41" s="31">
        <f t="shared" ref="I41:I47" si="26">IF(E41="Improvements needed",2, 0)</f>
        <v>0</v>
      </c>
      <c r="J41" s="31">
        <f t="shared" ref="J41:J47" si="27">IF(E41="Satisfactory",3, 0)</f>
        <v>0</v>
      </c>
      <c r="K41" s="31">
        <f t="shared" ref="K41:K47" si="28">IF(E41="Very Good",4, 0)</f>
        <v>0</v>
      </c>
      <c r="L41" s="26"/>
    </row>
    <row r="42" spans="1:14" ht="30" customHeight="1" x14ac:dyDescent="0.25">
      <c r="A42" s="60"/>
      <c r="B42" s="85">
        <v>5.3</v>
      </c>
      <c r="C42" s="120" t="s">
        <v>74</v>
      </c>
      <c r="D42" s="33"/>
      <c r="E42" s="34" t="s">
        <v>23</v>
      </c>
      <c r="F42" s="36"/>
      <c r="G42" s="31">
        <f t="shared" si="24"/>
        <v>0</v>
      </c>
      <c r="H42" s="31">
        <f t="shared" si="25"/>
        <v>0</v>
      </c>
      <c r="I42" s="31">
        <f t="shared" si="26"/>
        <v>0</v>
      </c>
      <c r="J42" s="31">
        <f t="shared" si="27"/>
        <v>3</v>
      </c>
      <c r="K42" s="31">
        <f t="shared" si="28"/>
        <v>0</v>
      </c>
      <c r="L42" s="26"/>
    </row>
    <row r="43" spans="1:14" ht="90" customHeight="1" x14ac:dyDescent="0.25">
      <c r="A43" s="60"/>
      <c r="B43" s="87">
        <v>5.4</v>
      </c>
      <c r="C43" s="117" t="s">
        <v>89</v>
      </c>
      <c r="D43" s="33"/>
      <c r="E43" s="34" t="s">
        <v>23</v>
      </c>
      <c r="F43" s="36"/>
      <c r="G43" s="31">
        <f t="shared" si="24"/>
        <v>0</v>
      </c>
      <c r="H43" s="31">
        <f t="shared" si="25"/>
        <v>0</v>
      </c>
      <c r="I43" s="31">
        <f t="shared" si="26"/>
        <v>0</v>
      </c>
      <c r="J43" s="31">
        <f t="shared" si="27"/>
        <v>3</v>
      </c>
      <c r="K43" s="31">
        <f t="shared" si="28"/>
        <v>0</v>
      </c>
      <c r="L43" s="26"/>
    </row>
    <row r="44" spans="1:14" ht="30" customHeight="1" x14ac:dyDescent="0.25">
      <c r="A44" s="60"/>
      <c r="B44" s="85">
        <v>5.5</v>
      </c>
      <c r="C44" s="116" t="s">
        <v>90</v>
      </c>
      <c r="D44" s="33"/>
      <c r="E44" s="34" t="s">
        <v>23</v>
      </c>
      <c r="F44" s="36"/>
      <c r="G44" s="31">
        <f t="shared" si="24"/>
        <v>0</v>
      </c>
      <c r="H44" s="31">
        <f t="shared" si="25"/>
        <v>0</v>
      </c>
      <c r="I44" s="31">
        <f t="shared" si="26"/>
        <v>0</v>
      </c>
      <c r="J44" s="31">
        <f t="shared" si="27"/>
        <v>3</v>
      </c>
      <c r="K44" s="31">
        <f t="shared" si="28"/>
        <v>0</v>
      </c>
      <c r="L44" s="26"/>
    </row>
    <row r="45" spans="1:14" ht="45" customHeight="1" x14ac:dyDescent="0.25">
      <c r="A45" s="60"/>
      <c r="B45" s="85">
        <v>5.6</v>
      </c>
      <c r="C45" s="116" t="s">
        <v>75</v>
      </c>
      <c r="D45" s="33"/>
      <c r="E45" s="34" t="s">
        <v>23</v>
      </c>
      <c r="F45" s="36"/>
      <c r="G45" s="31">
        <f t="shared" si="24"/>
        <v>0</v>
      </c>
      <c r="H45" s="31">
        <f t="shared" si="25"/>
        <v>0</v>
      </c>
      <c r="I45" s="31">
        <f t="shared" si="26"/>
        <v>0</v>
      </c>
      <c r="J45" s="31">
        <f t="shared" si="27"/>
        <v>3</v>
      </c>
      <c r="K45" s="31">
        <f t="shared" si="28"/>
        <v>0</v>
      </c>
      <c r="L45" s="26"/>
    </row>
    <row r="46" spans="1:14" ht="30" customHeight="1" x14ac:dyDescent="0.25">
      <c r="A46" s="60"/>
      <c r="B46" s="97">
        <v>5.7</v>
      </c>
      <c r="C46" s="116" t="s">
        <v>76</v>
      </c>
      <c r="D46" s="33"/>
      <c r="E46" s="34" t="s">
        <v>23</v>
      </c>
      <c r="F46" s="36"/>
      <c r="G46" s="31">
        <f t="shared" si="24"/>
        <v>0</v>
      </c>
      <c r="H46" s="31">
        <f t="shared" si="25"/>
        <v>0</v>
      </c>
      <c r="I46" s="31">
        <f t="shared" si="26"/>
        <v>0</v>
      </c>
      <c r="J46" s="31">
        <f t="shared" si="27"/>
        <v>3</v>
      </c>
      <c r="K46" s="31">
        <f t="shared" si="28"/>
        <v>0</v>
      </c>
      <c r="L46" s="26"/>
    </row>
    <row r="47" spans="1:14" ht="45" customHeight="1" x14ac:dyDescent="0.25">
      <c r="A47" s="100"/>
      <c r="B47" s="85">
        <v>5.8</v>
      </c>
      <c r="C47" s="116" t="s">
        <v>77</v>
      </c>
      <c r="D47" s="33"/>
      <c r="E47" s="34" t="s">
        <v>12</v>
      </c>
      <c r="F47" s="36"/>
      <c r="G47" s="31">
        <f t="shared" si="24"/>
        <v>4</v>
      </c>
      <c r="H47" s="31">
        <f t="shared" si="25"/>
        <v>0</v>
      </c>
      <c r="I47" s="31">
        <f t="shared" si="26"/>
        <v>0</v>
      </c>
      <c r="J47" s="31">
        <f t="shared" si="27"/>
        <v>0</v>
      </c>
      <c r="K47" s="31">
        <f t="shared" si="28"/>
        <v>0</v>
      </c>
      <c r="L47" s="26"/>
    </row>
    <row r="48" spans="1:14" ht="30" customHeight="1" thickBot="1" x14ac:dyDescent="0.3">
      <c r="A48" s="98"/>
      <c r="B48" s="102"/>
      <c r="C48" s="78"/>
      <c r="D48" s="83" t="s">
        <v>54</v>
      </c>
      <c r="E48" s="101" t="str">
        <f>IF(N48&lt;0.25,"Serious deficiencies",IF(N48&lt;0.5,"Improvements needed",IF(N48&gt;=0.5,"Satisfactory",IF(N48&gt;0.75,"Very good"))))</f>
        <v>Satisfactory</v>
      </c>
      <c r="F48" s="79"/>
      <c r="G48" s="25">
        <f xml:space="preserve"> SUM(G40:G47)</f>
        <v>12</v>
      </c>
      <c r="H48" s="25">
        <f xml:space="preserve"> SUM(H40:H47)</f>
        <v>0</v>
      </c>
      <c r="I48" s="25">
        <f xml:space="preserve"> SUM(I40:I47)</f>
        <v>0</v>
      </c>
      <c r="J48" s="25">
        <f xml:space="preserve"> SUM(J40:J47)</f>
        <v>15</v>
      </c>
      <c r="K48" s="25">
        <f xml:space="preserve"> SUM(K40:K47)</f>
        <v>0</v>
      </c>
      <c r="L48" s="22">
        <f>SUM(H48:K48)</f>
        <v>15</v>
      </c>
      <c r="M48" s="22">
        <f>32-G48</f>
        <v>20</v>
      </c>
      <c r="N48" s="31">
        <f>L48/M48</f>
        <v>0.75</v>
      </c>
    </row>
    <row r="49" spans="1:14" s="76" customFormat="1" ht="22.5" customHeight="1" thickBot="1" x14ac:dyDescent="0.3">
      <c r="A49" s="99"/>
      <c r="B49" s="178" t="s">
        <v>48</v>
      </c>
      <c r="C49" s="178"/>
      <c r="D49" s="178"/>
      <c r="E49" s="178"/>
      <c r="F49" s="179"/>
      <c r="G49" s="77"/>
      <c r="H49" s="74"/>
      <c r="I49" s="74"/>
      <c r="J49" s="74"/>
      <c r="K49" s="74"/>
      <c r="L49" s="75"/>
      <c r="M49" s="74"/>
    </row>
    <row r="50" spans="1:14" ht="90" customHeight="1" x14ac:dyDescent="0.25">
      <c r="A50" s="60"/>
      <c r="B50" s="84">
        <v>6.1</v>
      </c>
      <c r="C50" s="121" t="s">
        <v>78</v>
      </c>
      <c r="D50" s="33"/>
      <c r="E50" s="34" t="s">
        <v>12</v>
      </c>
      <c r="F50" s="36"/>
      <c r="G50" s="31">
        <f t="shared" ref="G50:G54" si="29">IF(E50="Not applicable",4, 0)</f>
        <v>4</v>
      </c>
      <c r="H50" s="31">
        <f t="shared" ref="H50:H54" si="30">IF(E50="Serious deficiencies",1, 0)</f>
        <v>0</v>
      </c>
      <c r="I50" s="31">
        <f t="shared" ref="I50:I54" si="31">IF(E50="Improvements needed",2, 0)</f>
        <v>0</v>
      </c>
      <c r="J50" s="31">
        <f t="shared" ref="J50:J54" si="32">IF(E50="Satisfactory",3, 0)</f>
        <v>0</v>
      </c>
      <c r="K50" s="31">
        <f t="shared" ref="K50:K54" si="33">IF(E50="Very Good",4, 0)</f>
        <v>0</v>
      </c>
    </row>
    <row r="51" spans="1:14" ht="30" customHeight="1" x14ac:dyDescent="0.25">
      <c r="A51" s="61"/>
      <c r="B51" s="85">
        <v>6.2</v>
      </c>
      <c r="C51" s="122" t="s">
        <v>79</v>
      </c>
      <c r="D51" s="33"/>
      <c r="E51" s="34" t="s">
        <v>12</v>
      </c>
      <c r="F51" s="36"/>
      <c r="G51" s="31">
        <f t="shared" si="29"/>
        <v>4</v>
      </c>
      <c r="H51" s="31">
        <f t="shared" si="30"/>
        <v>0</v>
      </c>
      <c r="I51" s="31">
        <f t="shared" si="31"/>
        <v>0</v>
      </c>
      <c r="J51" s="31">
        <f t="shared" si="32"/>
        <v>0</v>
      </c>
      <c r="K51" s="31">
        <f t="shared" si="33"/>
        <v>0</v>
      </c>
    </row>
    <row r="52" spans="1:14" ht="30" customHeight="1" x14ac:dyDescent="0.25">
      <c r="A52" s="61"/>
      <c r="B52" s="124">
        <v>6.3</v>
      </c>
      <c r="C52" s="122" t="s">
        <v>80</v>
      </c>
      <c r="D52" s="33"/>
      <c r="E52" s="34" t="s">
        <v>12</v>
      </c>
      <c r="F52" s="33"/>
      <c r="G52" s="31">
        <f t="shared" si="29"/>
        <v>4</v>
      </c>
      <c r="H52" s="31">
        <f t="shared" si="30"/>
        <v>0</v>
      </c>
      <c r="I52" s="31">
        <f t="shared" si="31"/>
        <v>0</v>
      </c>
      <c r="J52" s="31">
        <f t="shared" si="32"/>
        <v>0</v>
      </c>
      <c r="K52" s="31">
        <f t="shared" si="33"/>
        <v>0</v>
      </c>
    </row>
    <row r="53" spans="1:14" ht="60" customHeight="1" x14ac:dyDescent="0.25">
      <c r="A53" s="61"/>
      <c r="B53" s="125">
        <v>6.4</v>
      </c>
      <c r="C53" s="120" t="s">
        <v>86</v>
      </c>
      <c r="D53" s="42"/>
      <c r="E53" s="34" t="s">
        <v>23</v>
      </c>
      <c r="F53" s="42"/>
      <c r="G53" s="31">
        <f t="shared" si="29"/>
        <v>0</v>
      </c>
      <c r="H53" s="31">
        <f t="shared" si="30"/>
        <v>0</v>
      </c>
      <c r="I53" s="31">
        <f t="shared" si="31"/>
        <v>0</v>
      </c>
      <c r="J53" s="31">
        <f t="shared" si="32"/>
        <v>3</v>
      </c>
      <c r="K53" s="31">
        <f t="shared" si="33"/>
        <v>0</v>
      </c>
    </row>
    <row r="54" spans="1:14" ht="60" customHeight="1" x14ac:dyDescent="0.25">
      <c r="A54" s="108"/>
      <c r="B54" s="125">
        <v>6.5</v>
      </c>
      <c r="C54" s="123" t="s">
        <v>88</v>
      </c>
      <c r="D54" s="33"/>
      <c r="E54" s="34" t="s">
        <v>12</v>
      </c>
      <c r="F54" s="42"/>
      <c r="G54" s="31">
        <f t="shared" si="29"/>
        <v>4</v>
      </c>
      <c r="H54" s="31">
        <f t="shared" si="30"/>
        <v>0</v>
      </c>
      <c r="I54" s="31">
        <f t="shared" si="31"/>
        <v>0</v>
      </c>
      <c r="J54" s="31">
        <f t="shared" si="32"/>
        <v>0</v>
      </c>
      <c r="K54" s="31">
        <f t="shared" si="33"/>
        <v>0</v>
      </c>
    </row>
    <row r="55" spans="1:14" ht="30" customHeight="1" x14ac:dyDescent="0.25">
      <c r="A55" s="109"/>
      <c r="B55" s="106"/>
      <c r="C55" s="106"/>
      <c r="D55" s="107" t="s">
        <v>54</v>
      </c>
      <c r="E55" s="104" t="str">
        <f>IF(N55&lt;0.25,"Serious deficiencies",IF(N55&lt;0.5,"Improvements needed",IF(N55&gt;=0.5,"Satisfactory",IF(N55&gt;0.75,"Very good"))))</f>
        <v>Satisfactory</v>
      </c>
      <c r="F55" s="42"/>
      <c r="G55" s="25">
        <f xml:space="preserve"> SUM(G50:G54)</f>
        <v>16</v>
      </c>
      <c r="H55" s="25">
        <f t="shared" ref="H55:K55" si="34" xml:space="preserve"> SUM(H50:H54)</f>
        <v>0</v>
      </c>
      <c r="I55" s="25">
        <f t="shared" si="34"/>
        <v>0</v>
      </c>
      <c r="J55" s="25">
        <f t="shared" si="34"/>
        <v>3</v>
      </c>
      <c r="K55" s="25">
        <f t="shared" si="34"/>
        <v>0</v>
      </c>
      <c r="L55" s="22">
        <f>SUM(H55:K55)</f>
        <v>3</v>
      </c>
      <c r="M55" s="22">
        <f>20-G55</f>
        <v>4</v>
      </c>
      <c r="N55" s="31">
        <f>L55/M55</f>
        <v>0.75</v>
      </c>
    </row>
    <row r="56" spans="1:14" x14ac:dyDescent="0.25">
      <c r="A56" s="80"/>
      <c r="B56" s="11"/>
      <c r="C56" s="11"/>
      <c r="D56" s="11"/>
      <c r="E56" s="12"/>
      <c r="F56" s="41"/>
      <c r="G56" s="11"/>
      <c r="H56" s="25"/>
      <c r="I56" s="25"/>
      <c r="J56" s="25"/>
      <c r="K56" s="25"/>
      <c r="N56" s="5"/>
    </row>
    <row r="57" spans="1:14" x14ac:dyDescent="0.25">
      <c r="A57" s="172"/>
      <c r="H57" s="22" t="s">
        <v>16</v>
      </c>
      <c r="L57" s="22">
        <f>L55+L48+L38+L32+L18+L11</f>
        <v>57</v>
      </c>
      <c r="M57" s="22">
        <f>M55+M48+M38+M32+M18+M11</f>
        <v>84</v>
      </c>
      <c r="N57" s="5"/>
    </row>
    <row r="58" spans="1:14" x14ac:dyDescent="0.25">
      <c r="A58" s="172"/>
      <c r="F58" s="30"/>
      <c r="G58" s="10"/>
      <c r="N58" s="5"/>
    </row>
    <row r="59" spans="1:14" x14ac:dyDescent="0.25">
      <c r="A59" s="172"/>
      <c r="N59" s="5"/>
    </row>
  </sheetData>
  <mergeCells count="17">
    <mergeCell ref="A57:A59"/>
    <mergeCell ref="A8:F8"/>
    <mergeCell ref="B19:F19"/>
    <mergeCell ref="B49:F49"/>
    <mergeCell ref="A28:A31"/>
    <mergeCell ref="B39:F39"/>
    <mergeCell ref="A9:A10"/>
    <mergeCell ref="B33:F33"/>
    <mergeCell ref="A13:A17"/>
    <mergeCell ref="F3:F7"/>
    <mergeCell ref="A34:A36"/>
    <mergeCell ref="A12:F12"/>
    <mergeCell ref="C3:C7"/>
    <mergeCell ref="D3:D7"/>
    <mergeCell ref="A3:A7"/>
    <mergeCell ref="B3:B7"/>
    <mergeCell ref="A20:A27"/>
  </mergeCells>
  <phoneticPr fontId="4" type="noConversion"/>
  <conditionalFormatting sqref="E50:E54 E9:E10 E20:E31 E34:E37 E13:E17 E40:E47">
    <cfRule type="expression" dxfId="25" priority="52" stopIfTrue="1">
      <formula>E9=""</formula>
    </cfRule>
  </conditionalFormatting>
  <conditionalFormatting sqref="L1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ntainsText" dxfId="24" priority="25" operator="containsText" text="Satisfactory">
      <formula>NOT(ISERROR(SEARCH("Satisfactory",E11)))</formula>
    </cfRule>
  </conditionalFormatting>
  <conditionalFormatting sqref="E9:E11">
    <cfRule type="containsText" dxfId="23" priority="21" operator="containsText" text="Serious deficiencies">
      <formula>NOT(ISERROR(SEARCH("Serious deficiencies",E9)))</formula>
    </cfRule>
    <cfRule type="containsText" dxfId="22" priority="22" operator="containsText" text="Improvements needed">
      <formula>NOT(ISERROR(SEARCH("Improvements needed",E9)))</formula>
    </cfRule>
    <cfRule type="containsText" dxfId="21" priority="23" operator="containsText" text="Very Good">
      <formula>NOT(ISERROR(SEARCH("Very Good",E9)))</formula>
    </cfRule>
    <cfRule type="containsText" dxfId="20" priority="24" operator="containsText" text="Satisfactory">
      <formula>NOT(ISERROR(SEARCH("Satisfactory",E9)))</formula>
    </cfRule>
  </conditionalFormatting>
  <conditionalFormatting sqref="E13:E18">
    <cfRule type="containsText" dxfId="19" priority="17" operator="containsText" text="Very good">
      <formula>NOT(ISERROR(SEARCH("Very good",E13)))</formula>
    </cfRule>
    <cfRule type="containsText" dxfId="18" priority="18" operator="containsText" text="Improvements needed">
      <formula>NOT(ISERROR(SEARCH("Improvements needed",E13)))</formula>
    </cfRule>
    <cfRule type="containsText" dxfId="17" priority="19" operator="containsText" text="Serious deficiencies">
      <formula>NOT(ISERROR(SEARCH("Serious deficiencies",E13)))</formula>
    </cfRule>
    <cfRule type="containsText" dxfId="16" priority="20" operator="containsText" text="Satisfactory">
      <formula>NOT(ISERROR(SEARCH("Satisfactory",E13)))</formula>
    </cfRule>
  </conditionalFormatting>
  <conditionalFormatting sqref="E20:E32">
    <cfRule type="containsText" dxfId="15" priority="13" operator="containsText" text="Very good">
      <formula>NOT(ISERROR(SEARCH("Very good",E20)))</formula>
    </cfRule>
    <cfRule type="containsText" dxfId="14" priority="14" operator="containsText" text="Improvements needed">
      <formula>NOT(ISERROR(SEARCH("Improvements needed",E20)))</formula>
    </cfRule>
    <cfRule type="containsText" dxfId="13" priority="15" operator="containsText" text="Serious deficiencies">
      <formula>NOT(ISERROR(SEARCH("Serious deficiencies",E20)))</formula>
    </cfRule>
    <cfRule type="cellIs" dxfId="12" priority="16" operator="equal">
      <formula>"Satisfactory"</formula>
    </cfRule>
  </conditionalFormatting>
  <conditionalFormatting sqref="E34:E38">
    <cfRule type="containsText" dxfId="11" priority="9" operator="containsText" text="Serious deficiencies">
      <formula>NOT(ISERROR(SEARCH("Serious deficiencies",E34)))</formula>
    </cfRule>
    <cfRule type="containsText" dxfId="10" priority="10" operator="containsText" text="Improvements needed">
      <formula>NOT(ISERROR(SEARCH("Improvements needed",E34)))</formula>
    </cfRule>
    <cfRule type="containsText" dxfId="9" priority="11" operator="containsText" text="Satisfactory">
      <formula>NOT(ISERROR(SEARCH("Satisfactory",E34)))</formula>
    </cfRule>
    <cfRule type="containsText" dxfId="8" priority="12" operator="containsText" text="Very good">
      <formula>NOT(ISERROR(SEARCH("Very good",E34)))</formula>
    </cfRule>
  </conditionalFormatting>
  <conditionalFormatting sqref="E40:E48">
    <cfRule type="containsText" dxfId="7" priority="5" operator="containsText" text="Serious deficiencies">
      <formula>NOT(ISERROR(SEARCH("Serious deficiencies",E40)))</formula>
    </cfRule>
    <cfRule type="containsText" dxfId="6" priority="6" operator="containsText" text="Improvements needed">
      <formula>NOT(ISERROR(SEARCH("Improvements needed",E40)))</formula>
    </cfRule>
    <cfRule type="containsText" dxfId="5" priority="7" operator="containsText" text="Satisfactory">
      <formula>NOT(ISERROR(SEARCH("Satisfactory",E40)))</formula>
    </cfRule>
    <cfRule type="containsText" dxfId="4" priority="8" operator="containsText" text="Very good">
      <formula>NOT(ISERROR(SEARCH("Very good",E40)))</formula>
    </cfRule>
  </conditionalFormatting>
  <conditionalFormatting sqref="E50:E55">
    <cfRule type="containsText" dxfId="3" priority="1" operator="containsText" text="Serious deficiencies">
      <formula>NOT(ISERROR(SEARCH("Serious deficiencies",E50)))</formula>
    </cfRule>
    <cfRule type="containsText" dxfId="2" priority="2" operator="containsText" text="Improvements needed">
      <formula>NOT(ISERROR(SEARCH("Improvements needed",E50)))</formula>
    </cfRule>
    <cfRule type="containsText" dxfId="1" priority="3" operator="containsText" text="Satisfactory">
      <formula>NOT(ISERROR(SEARCH("Satisfactory",E50)))</formula>
    </cfRule>
    <cfRule type="containsText" dxfId="0" priority="4" operator="containsText" text="Very good">
      <formula>NOT(ISERROR(SEARCH("Very good",E50)))</formula>
    </cfRule>
  </conditionalFormatting>
  <dataValidations count="1">
    <dataValidation type="list" allowBlank="1" showInputMessage="1" showErrorMessage="1" error="Please enter 1,2 or 3" sqref="E9:E10 E13:E17 E50:E54 E40:E47 E20:E31 E34:E38">
      <formula1>$K$2:$K$6</formula1>
    </dataValidation>
  </dataValidations>
  <pageMargins left="0.43307086614173229" right="0.39370078740157483" top="0.43307086614173229" bottom="0.39370078740157483" header="0.27559055118110237" footer="0.27559055118110237"/>
  <pageSetup paperSize="9" scale="90" orientation="landscape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XFD1"/>
    </sheetView>
  </sheetViews>
  <sheetFormatPr defaultRowHeight="13.2" x14ac:dyDescent="0.25"/>
  <cols>
    <col min="2" max="2" width="17.88671875" customWidth="1"/>
    <col min="4" max="4" width="1.44140625" customWidth="1"/>
    <col min="5" max="5" width="5.5546875" customWidth="1"/>
    <col min="6" max="6" width="5.6640625" hidden="1" customWidth="1"/>
    <col min="7" max="7" width="10.88671875" style="6" customWidth="1"/>
    <col min="8" max="8" width="1.6640625" style="6" customWidth="1"/>
    <col min="9" max="9" width="4" style="7" customWidth="1"/>
    <col min="10" max="10" width="9.109375" customWidth="1"/>
    <col min="16" max="16" width="9.5546875" customWidth="1"/>
  </cols>
  <sheetData>
    <row r="1" spans="1:16" s="1" customFormat="1" ht="16.95" customHeight="1" thickBot="1" x14ac:dyDescent="0.35">
      <c r="A1" s="187" t="s">
        <v>44</v>
      </c>
      <c r="B1" s="188"/>
      <c r="C1" s="188"/>
      <c r="D1" s="188"/>
      <c r="E1" s="188"/>
      <c r="F1" s="189"/>
      <c r="G1" s="18">
        <f>Checklist!L11</f>
        <v>3</v>
      </c>
      <c r="H1" s="19" t="s">
        <v>17</v>
      </c>
      <c r="I1" s="20">
        <f>Checklist!M11</f>
        <v>8</v>
      </c>
      <c r="J1" s="191"/>
      <c r="K1" s="186"/>
      <c r="L1" s="186"/>
      <c r="M1" s="186"/>
      <c r="N1" s="186"/>
      <c r="O1" s="186"/>
      <c r="P1" s="186"/>
    </row>
    <row r="2" spans="1:16" s="1" customFormat="1" ht="60" customHeight="1" thickBot="1" x14ac:dyDescent="0.35">
      <c r="A2" s="190"/>
      <c r="B2" s="190"/>
      <c r="C2" s="190"/>
      <c r="D2" s="190"/>
      <c r="E2" s="190"/>
      <c r="F2" s="190"/>
      <c r="G2" s="190"/>
      <c r="H2" s="190"/>
      <c r="I2" s="190"/>
      <c r="J2" s="186"/>
      <c r="K2" s="186"/>
      <c r="L2" s="186"/>
      <c r="M2" s="186"/>
      <c r="N2" s="186"/>
      <c r="O2" s="186"/>
      <c r="P2" s="186"/>
    </row>
    <row r="3" spans="1:16" s="1" customFormat="1" ht="16.95" customHeight="1" thickBot="1" x14ac:dyDescent="0.35">
      <c r="A3" s="187" t="s">
        <v>45</v>
      </c>
      <c r="B3" s="188"/>
      <c r="C3" s="188"/>
      <c r="D3" s="188"/>
      <c r="E3" s="188"/>
      <c r="F3" s="188"/>
      <c r="G3" s="21">
        <f>Checklist!L18</f>
        <v>14</v>
      </c>
      <c r="H3" s="19" t="s">
        <v>17</v>
      </c>
      <c r="I3" s="20">
        <f>Checklist!M18</f>
        <v>20</v>
      </c>
      <c r="J3" s="191"/>
      <c r="K3" s="186"/>
      <c r="L3" s="186"/>
      <c r="M3" s="186"/>
      <c r="N3" s="186"/>
      <c r="O3" s="186"/>
      <c r="P3" s="186"/>
    </row>
    <row r="4" spans="1:16" s="1" customFormat="1" ht="54" customHeight="1" thickBot="1" x14ac:dyDescent="0.35">
      <c r="A4" s="193"/>
      <c r="B4" s="194"/>
      <c r="C4" s="194"/>
      <c r="D4" s="194"/>
      <c r="E4" s="194"/>
      <c r="F4" s="194"/>
      <c r="G4" s="194"/>
      <c r="H4" s="194"/>
      <c r="I4" s="194"/>
      <c r="J4" s="195"/>
      <c r="K4" s="195"/>
      <c r="L4" s="195"/>
      <c r="M4" s="195"/>
      <c r="N4" s="195"/>
      <c r="O4" s="195"/>
      <c r="P4" s="195"/>
    </row>
    <row r="5" spans="1:16" s="1" customFormat="1" ht="16.95" customHeight="1" thickBot="1" x14ac:dyDescent="0.35">
      <c r="A5" s="187" t="s">
        <v>46</v>
      </c>
      <c r="B5" s="188"/>
      <c r="C5" s="188"/>
      <c r="D5" s="188"/>
      <c r="E5" s="188"/>
      <c r="F5" s="188"/>
      <c r="G5" s="21">
        <f>Checklist!L32</f>
        <v>13</v>
      </c>
      <c r="H5" s="19" t="s">
        <v>17</v>
      </c>
      <c r="I5" s="20">
        <f>Checklist!M32</f>
        <v>20</v>
      </c>
      <c r="J5" s="191"/>
      <c r="K5" s="186"/>
      <c r="L5" s="186"/>
      <c r="M5" s="186"/>
      <c r="N5" s="186"/>
      <c r="O5" s="186"/>
      <c r="P5" s="186"/>
    </row>
    <row r="6" spans="1:16" s="1" customFormat="1" ht="59.25" customHeight="1" thickBot="1" x14ac:dyDescent="0.35">
      <c r="A6" s="192"/>
      <c r="B6" s="192"/>
      <c r="C6" s="192"/>
      <c r="D6" s="192"/>
      <c r="E6" s="192"/>
      <c r="F6" s="192"/>
      <c r="G6" s="192"/>
      <c r="H6" s="192"/>
      <c r="I6" s="192"/>
      <c r="J6" s="186"/>
      <c r="K6" s="186"/>
      <c r="L6" s="186"/>
      <c r="M6" s="186"/>
      <c r="N6" s="186"/>
      <c r="O6" s="186"/>
      <c r="P6" s="186"/>
    </row>
    <row r="7" spans="1:16" s="1" customFormat="1" ht="16.95" customHeight="1" thickBot="1" x14ac:dyDescent="0.35">
      <c r="A7" s="187" t="s">
        <v>47</v>
      </c>
      <c r="B7" s="188"/>
      <c r="C7" s="188"/>
      <c r="D7" s="188"/>
      <c r="E7" s="188"/>
      <c r="F7" s="188"/>
      <c r="G7" s="21">
        <f>Checklist!L38</f>
        <v>9</v>
      </c>
      <c r="H7" s="19" t="s">
        <v>17</v>
      </c>
      <c r="I7" s="20">
        <f>Checklist!M38</f>
        <v>12</v>
      </c>
      <c r="J7" s="191"/>
      <c r="K7" s="186"/>
      <c r="L7" s="186"/>
      <c r="M7" s="186"/>
      <c r="N7" s="186"/>
      <c r="O7" s="186"/>
      <c r="P7" s="186"/>
    </row>
    <row r="8" spans="1:16" s="1" customFormat="1" ht="55.5" customHeight="1" thickBot="1" x14ac:dyDescent="0.35">
      <c r="A8" s="185"/>
      <c r="B8" s="185"/>
      <c r="C8" s="185"/>
      <c r="D8" s="185"/>
      <c r="E8" s="185"/>
      <c r="F8" s="185"/>
      <c r="G8" s="185"/>
      <c r="H8" s="185"/>
      <c r="I8" s="185"/>
      <c r="J8" s="186"/>
      <c r="K8" s="186"/>
      <c r="L8" s="186"/>
      <c r="M8" s="186"/>
      <c r="N8" s="186"/>
      <c r="O8" s="186"/>
      <c r="P8" s="186"/>
    </row>
    <row r="9" spans="1:16" s="1" customFormat="1" ht="16.95" customHeight="1" thickBot="1" x14ac:dyDescent="0.35">
      <c r="A9" s="202" t="s">
        <v>81</v>
      </c>
      <c r="B9" s="203"/>
      <c r="C9" s="203"/>
      <c r="D9" s="203"/>
      <c r="E9" s="203"/>
      <c r="F9" s="203"/>
      <c r="G9" s="13">
        <f>Checklist!L48</f>
        <v>15</v>
      </c>
      <c r="H9" s="8" t="s">
        <v>17</v>
      </c>
      <c r="I9" s="9">
        <f>Checklist!M48</f>
        <v>20</v>
      </c>
      <c r="J9" s="197"/>
      <c r="K9" s="198"/>
      <c r="L9" s="198"/>
      <c r="M9" s="198"/>
      <c r="N9" s="198"/>
      <c r="O9" s="198"/>
      <c r="P9" s="198"/>
    </row>
    <row r="10" spans="1:16" s="1" customFormat="1" ht="46.5" customHeight="1" thickBot="1" x14ac:dyDescent="0.35">
      <c r="A10" s="199"/>
      <c r="B10" s="199"/>
      <c r="C10" s="199"/>
      <c r="D10" s="199"/>
      <c r="E10" s="199"/>
      <c r="F10" s="199"/>
      <c r="G10" s="199"/>
      <c r="H10" s="199"/>
      <c r="I10" s="199"/>
      <c r="J10" s="186"/>
      <c r="K10" s="186"/>
      <c r="L10" s="186"/>
      <c r="M10" s="186"/>
      <c r="N10" s="186"/>
      <c r="O10" s="186"/>
      <c r="P10" s="186"/>
    </row>
    <row r="11" spans="1:16" s="1" customFormat="1" ht="15" customHeight="1" thickBot="1" x14ac:dyDescent="0.35">
      <c r="A11" s="202" t="s">
        <v>11</v>
      </c>
      <c r="B11" s="203"/>
      <c r="C11" s="203"/>
      <c r="D11" s="203"/>
      <c r="E11" s="203"/>
      <c r="F11" s="204"/>
      <c r="G11" s="13">
        <f>Checklist!L55</f>
        <v>3</v>
      </c>
      <c r="H11" s="8" t="s">
        <v>17</v>
      </c>
      <c r="I11" s="9">
        <f>Checklist!M55</f>
        <v>4</v>
      </c>
      <c r="J11" s="197"/>
      <c r="K11" s="201"/>
      <c r="L11" s="201"/>
      <c r="M11" s="201"/>
      <c r="N11" s="201"/>
      <c r="O11" s="201"/>
      <c r="P11" s="201"/>
    </row>
    <row r="12" spans="1:16" s="1" customFormat="1" ht="50.25" customHeight="1" x14ac:dyDescent="0.3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</row>
    <row r="13" spans="1:16" s="1" customFormat="1" ht="18" customHeight="1" x14ac:dyDescent="0.3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x14ac:dyDescent="0.25">
      <c r="A14" s="200"/>
      <c r="B14" s="200"/>
      <c r="C14" s="200"/>
      <c r="D14" s="200"/>
      <c r="E14" s="200"/>
      <c r="F14" s="200"/>
      <c r="G14" s="200"/>
      <c r="H14" s="200"/>
      <c r="I14" s="200"/>
    </row>
    <row r="15" spans="1:16" ht="16.95" customHeight="1" x14ac:dyDescent="0.3">
      <c r="A15" s="17" t="s">
        <v>18</v>
      </c>
      <c r="B15" s="14"/>
      <c r="C15" s="15">
        <f>Checklist!L57</f>
        <v>57</v>
      </c>
      <c r="D15" s="15" t="s">
        <v>17</v>
      </c>
      <c r="E15" s="16">
        <f>Checklist!M57</f>
        <v>84</v>
      </c>
    </row>
    <row r="16" spans="1:16" x14ac:dyDescent="0.25">
      <c r="A16" s="4"/>
    </row>
  </sheetData>
  <mergeCells count="20">
    <mergeCell ref="A13:P13"/>
    <mergeCell ref="J9:P9"/>
    <mergeCell ref="A10:P10"/>
    <mergeCell ref="A14:I14"/>
    <mergeCell ref="J11:P11"/>
    <mergeCell ref="A12:P12"/>
    <mergeCell ref="A11:F11"/>
    <mergeCell ref="A9:F9"/>
    <mergeCell ref="A8:P8"/>
    <mergeCell ref="A5:F5"/>
    <mergeCell ref="A1:F1"/>
    <mergeCell ref="A2:P2"/>
    <mergeCell ref="A3:F3"/>
    <mergeCell ref="A7:F7"/>
    <mergeCell ref="J1:P1"/>
    <mergeCell ref="J7:P7"/>
    <mergeCell ref="J3:P3"/>
    <mergeCell ref="A6:P6"/>
    <mergeCell ref="J5:P5"/>
    <mergeCell ref="A4:P4"/>
  </mergeCells>
  <phoneticPr fontId="4" type="noConversion"/>
  <pageMargins left="0.74803149606299213" right="0.74803149606299213" top="0.68" bottom="0.6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Overview</vt:lpstr>
      <vt:lpstr>Checklist</vt:lpstr>
      <vt:lpstr>Main Findings</vt:lpstr>
      <vt:lpstr>Checklist!Print_Area</vt:lpstr>
      <vt:lpstr>'General Overview'!Print_Area</vt:lpstr>
      <vt:lpstr>'Main Findings'!Print_Area</vt:lpstr>
    </vt:vector>
  </TitlesOfParts>
  <Company>MRRŠVG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Normela Radoš</dc:creator>
  <cp:lastModifiedBy>aguaden</cp:lastModifiedBy>
  <cp:lastPrinted>2014-06-12T09:44:37Z</cp:lastPrinted>
  <dcterms:created xsi:type="dcterms:W3CDTF">2012-01-30T23:11:51Z</dcterms:created>
  <dcterms:modified xsi:type="dcterms:W3CDTF">2014-09-09T08:19:09Z</dcterms:modified>
</cp:coreProperties>
</file>